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5.xml" ContentType="application/vnd.openxmlformats-officedocument.spreadsheetml.comments+xml"/>
  <Override PartName="/xl/drawings/drawing8.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6.xml" ContentType="application/vnd.openxmlformats-officedocument.spreadsheetml.comments+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A683023D-FD9F-4C0D-B19D-A0C39565C0B5}" xr6:coauthVersionLast="47" xr6:coauthVersionMax="47" xr10:uidLastSave="{00000000-0000-0000-0000-000000000000}"/>
  <workbookProtection workbookAlgorithmName="SHA-512" workbookHashValue="nL1MLaOxpMda9yjBVHj1xL0ttEHHqkhXnW0KTt6VsCp1J93GZiWeqZJufcwT3bxoHdCYmGxu2ynq1g8+GYUzsw==" workbookSaltValue="/kRYhk0Yo9ixWHPN/KQjdA==" workbookSpinCount="100000" lockStructure="1"/>
  <bookViews>
    <workbookView xWindow="34905" yWindow="2490" windowWidth="34665" windowHeight="18000" firstSheet="1" activeTab="1" xr2:uid="{00000000-000D-0000-FFFF-FFFF00000000}"/>
  </bookViews>
  <sheets>
    <sheet name="Work Instructions" sheetId="9" r:id="rId1"/>
    <sheet name="1 Controls" sheetId="3" r:id="rId2"/>
    <sheet name="2 Deliverables" sheetId="4" r:id="rId3"/>
    <sheet name="3 Work Plan" sheetId="5" r:id="rId4"/>
    <sheet name="4 Issues &amp; Risks" sheetId="8" r:id="rId5"/>
    <sheet name="5 Status Report, Single Project" sheetId="6" r:id="rId6"/>
    <sheet name="6 Status Report, Group Projects" sheetId="12" r:id="rId7"/>
    <sheet name="Settings" sheetId="7" state="hidden" r:id="rId8"/>
  </sheets>
  <definedNames>
    <definedName name="DayRails" localSheetId="2">'2 Deliverables'!StartDateWindow+ROW(#REF!)-1</definedName>
    <definedName name="DayRails" localSheetId="3">'3 Work Plan'!StartDateWindow+ROW(#REF!)-1</definedName>
    <definedName name="DayRails" localSheetId="5">'5 Status Report, Single Project'!StartDateWindow+ROW(#REF!)-1</definedName>
    <definedName name="DayRails" localSheetId="6">'6 Status Report, Group Projects'!StartDateWindow+ROW(#REF!)-1</definedName>
    <definedName name="DayRails" localSheetId="7">Settings!StartDateWindow+ROW(#REF!)-1</definedName>
    <definedName name="DayRails">StartDateWindow+ROW(#REF!)-1</definedName>
    <definedName name="GridCalc" localSheetId="2">IFERROR(#REF!/SUMPRODUCT( (#REF!=#REF!)*(#REF!&lt;=#REF!)*((#REF!&gt;=#REF!)+(LEN(#REF!)=0)*(#REF!=#REF!)) ),NA())</definedName>
    <definedName name="GridCalc" localSheetId="3">IFERROR(#REF!/SUMPRODUCT( (#REF!=#REF!)*(#REF!&lt;=#REF!)*((#REF!&gt;=#REF!)+(LEN(#REF!)=0)*(#REF!=#REF!)) ),NA())</definedName>
    <definedName name="GridCalc" localSheetId="5">IFERROR(#REF!/SUMPRODUCT( (#REF!=#REF!)*(#REF!&lt;=#REF!)*((#REF!&gt;=#REF!)+(LEN(#REF!)=0)*(#REF!=#REF!)) ),NA())</definedName>
    <definedName name="GridCalc" localSheetId="6">IFERROR(#REF!/SUMPRODUCT( (#REF!=#REF!)*(#REF!&lt;=#REF!)*((#REF!&gt;=#REF!)+(LEN(#REF!)=0)*(#REF!=#REF!)) ),NA())</definedName>
    <definedName name="GridCalc" localSheetId="7">IFERROR(#REF!/SUMPRODUCT( (#REF!=#REF!)*(#REF!&lt;=#REF!)*((#REF!&gt;=#REF!)+(LEN(#REF!)=0)*(#REF!=#REF!)) ),NA())</definedName>
    <definedName name="GridCalc">IFERROR(#REF!/SUMPRODUCT( (#REF!=#REF!)*(#REF!&lt;=#REF!)*((#REF!&gt;=#REF!)+(LEN(#REF!)=0)*(#REF!=#REF!)) ),NA())</definedName>
    <definedName name="NRConsultantInitials" localSheetId="6">T_ConsultantList[Consultant Initials]</definedName>
    <definedName name="NRConsultantInitials">T_ConsultantList[Consultant Initials]</definedName>
    <definedName name="NRConsultantName" localSheetId="6">T_ConsultantList[Consultant Name]</definedName>
    <definedName name="NRConsultantName">T_ConsultantList[Consultant Name]</definedName>
    <definedName name="NRDeliverables" localSheetId="6">T_Deliverables[Deliverable]</definedName>
    <definedName name="NRDeliverables">T_Deliverables[Deliverable]</definedName>
    <definedName name="NRProjectList" localSheetId="6">T_ProjectList[Project Name]</definedName>
    <definedName name="NRProjectList">T_ProjectList[Project Name]</definedName>
    <definedName name="NRProjectStages" localSheetId="6">T_ProjectList[Status Group]</definedName>
    <definedName name="NRProjectStages">T_ProjectList[Status Group]</definedName>
    <definedName name="_xlnm.Print_Area" localSheetId="3">'3 Work Plan'!$A$1:$I$14</definedName>
    <definedName name="_xlnm.Print_Area" localSheetId="4">'4 Issues &amp; Risks'!$C$1:$I$20</definedName>
    <definedName name="_xlnm.Print_Area" localSheetId="5">'5 Status Report, Single Project'!$A$1:$D$239</definedName>
    <definedName name="_xlnm.Print_Area" localSheetId="6">'6 Status Report, Group Projects'!$A$1:$G$239</definedName>
    <definedName name="Project_List" localSheetId="2">#REF!</definedName>
    <definedName name="Project_List" localSheetId="3">#REF!</definedName>
    <definedName name="Project_List" localSheetId="5">#REF!</definedName>
    <definedName name="Project_List" localSheetId="6">#REF!</definedName>
    <definedName name="Project_List" localSheetId="7">#REF!</definedName>
    <definedName name="StartDate" localSheetId="2">#REF!</definedName>
    <definedName name="StartDate" localSheetId="3">#REF!</definedName>
    <definedName name="StartDate" localSheetId="5">#REF!</definedName>
    <definedName name="StartDate" localSheetId="6">#REF!</definedName>
    <definedName name="StartDate" localSheetId="7">#REF!</definedName>
    <definedName name="StartDate">#REF!</definedName>
    <definedName name="StartDateWindow" localSheetId="2">#REF!</definedName>
    <definedName name="StartDateWindow" localSheetId="3">#REF!</definedName>
    <definedName name="StartDateWindow" localSheetId="5">#REF!</definedName>
    <definedName name="StartDateWindow" localSheetId="6">#REF!</definedName>
    <definedName name="StartDateWindow" localSheetId="7">#REF!</definedName>
    <definedName name="StartDateWindow">#REF!</definedName>
    <definedName name="WindowDays" localSheetId="2">#REF!</definedName>
    <definedName name="WindowDays" localSheetId="3">#REF!</definedName>
    <definedName name="WindowDays" localSheetId="5">#REF!</definedName>
    <definedName name="WindowDays" localSheetId="6">#REF!</definedName>
    <definedName name="WindowDays" localSheetId="7">#REF!</definedName>
    <definedName name="WindowDays">#REF!</definedName>
    <definedName name="WindowOffset" localSheetId="2">#REF!</definedName>
    <definedName name="WindowOffset" localSheetId="3">#REF!</definedName>
    <definedName name="WindowOffset" localSheetId="5">#REF!</definedName>
    <definedName name="WindowOffset" localSheetId="6">#REF!</definedName>
    <definedName name="WindowOffset" localSheetId="7">#REF!</definedName>
    <definedName name="WindowOffset">#REF!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 i="5" l="1"/>
  <c r="C9" i="5"/>
  <c r="A6" i="3"/>
  <c r="H4" i="5"/>
  <c r="I12" i="3"/>
  <c r="A28" i="5" s="1"/>
  <c r="L9" i="5"/>
  <c r="A19" i="5"/>
  <c r="A37" i="5"/>
  <c r="C15" i="3"/>
  <c r="D33" i="3" s="1"/>
  <c r="D2" i="7"/>
  <c r="E2" i="7"/>
  <c r="D3" i="7"/>
  <c r="E3" i="7"/>
  <c r="D4" i="7"/>
  <c r="E4" i="7"/>
  <c r="D5" i="7"/>
  <c r="E5" i="7"/>
  <c r="D6" i="7"/>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D123" i="7"/>
  <c r="E123" i="7"/>
  <c r="D124" i="7"/>
  <c r="E124" i="7"/>
  <c r="D125" i="7"/>
  <c r="E125"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B16" i="8"/>
  <c r="B17" i="8"/>
  <c r="B18" i="8"/>
  <c r="B20" i="8"/>
  <c r="A17" i="8"/>
  <c r="A18" i="8"/>
  <c r="A19" i="8"/>
  <c r="A20" i="8"/>
  <c r="A16" i="8"/>
  <c r="B11" i="8"/>
  <c r="B12" i="8"/>
  <c r="A6" i="5"/>
  <c r="K43" i="5"/>
  <c r="C43" i="5"/>
  <c r="L43" i="5"/>
  <c r="K12" i="5"/>
  <c r="C12" i="5"/>
  <c r="C10" i="12"/>
  <c r="L40" i="5"/>
  <c r="L41" i="5"/>
  <c r="L10" i="5"/>
  <c r="L42"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D10" i="12"/>
  <c r="C10" i="6"/>
  <c r="B10" i="6"/>
  <c r="B10" i="12"/>
  <c r="A11" i="8"/>
  <c r="A12" i="8"/>
  <c r="A15" i="12"/>
  <c r="A7" i="12"/>
  <c r="F36" i="7"/>
  <c r="D35" i="3"/>
  <c r="F2"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K10" i="5"/>
  <c r="C10" i="5"/>
  <c r="K34" i="5"/>
  <c r="C34" i="5"/>
  <c r="K33" i="5"/>
  <c r="C33" i="5"/>
  <c r="K32" i="5"/>
  <c r="C32" i="5"/>
  <c r="K31" i="5"/>
  <c r="C31" i="5"/>
  <c r="K30" i="5"/>
  <c r="C30" i="5"/>
  <c r="K29" i="5"/>
  <c r="C29" i="5"/>
  <c r="K28" i="5"/>
  <c r="C28" i="5"/>
  <c r="K27" i="5"/>
  <c r="C27" i="5"/>
  <c r="K26" i="5"/>
  <c r="C26" i="5"/>
  <c r="K25" i="5"/>
  <c r="C25" i="5"/>
  <c r="K24" i="5"/>
  <c r="C24" i="5"/>
  <c r="K23" i="5"/>
  <c r="C23" i="5"/>
  <c r="K22" i="5"/>
  <c r="C22" i="5"/>
  <c r="K21" i="5"/>
  <c r="C21" i="5"/>
  <c r="K20" i="5"/>
  <c r="C20" i="5"/>
  <c r="K19" i="5"/>
  <c r="C19" i="5"/>
  <c r="K18" i="5"/>
  <c r="C18" i="5"/>
  <c r="K17" i="5"/>
  <c r="C17" i="5"/>
  <c r="K16" i="5"/>
  <c r="C16" i="5"/>
  <c r="K15" i="5"/>
  <c r="C15" i="5"/>
  <c r="K14" i="5"/>
  <c r="C14" i="5"/>
  <c r="K13" i="5"/>
  <c r="C13" i="5"/>
  <c r="K11" i="5"/>
  <c r="C11" i="5"/>
  <c r="K9" i="5"/>
  <c r="K40" i="5"/>
  <c r="C40" i="5"/>
  <c r="K41" i="5"/>
  <c r="C41" i="5"/>
  <c r="K42" i="5"/>
  <c r="C42" i="5"/>
  <c r="K39" i="5"/>
  <c r="C39" i="5"/>
  <c r="K38" i="5"/>
  <c r="C38" i="5"/>
  <c r="K37" i="5"/>
  <c r="C37" i="5"/>
  <c r="K36" i="5"/>
  <c r="C36" i="5"/>
  <c r="K35" i="5"/>
  <c r="C35" i="5"/>
  <c r="D30" i="3"/>
  <c r="J5" i="3"/>
  <c r="K5" i="3"/>
  <c r="J4" i="3"/>
  <c r="D28" i="3"/>
  <c r="K4" i="3" s="1"/>
  <c r="A15" i="6"/>
  <c r="B6" i="4"/>
  <c r="C6" i="8"/>
  <c r="E6" i="8"/>
  <c r="A7" i="6"/>
  <c r="D6" i="5"/>
  <c r="A6" i="4"/>
  <c r="B19" i="8" l="1"/>
  <c r="K3" i="3"/>
  <c r="J3" i="3" s="1"/>
  <c r="D15" i="3"/>
  <c r="D26" i="3"/>
  <c r="A9" i="5"/>
  <c r="B13" i="6"/>
  <c r="A42" i="5"/>
  <c r="A35" i="5"/>
  <c r="A33" i="5"/>
  <c r="A26" i="5"/>
  <c r="A24" i="5"/>
  <c r="A17" i="5"/>
  <c r="A15" i="5"/>
  <c r="A40" i="5"/>
  <c r="A31" i="5"/>
  <c r="A22" i="5"/>
  <c r="A13" i="5"/>
  <c r="A38" i="5"/>
  <c r="A36" i="5"/>
  <c r="A29" i="5"/>
  <c r="A27" i="5"/>
  <c r="A20" i="5"/>
  <c r="A18" i="5"/>
  <c r="A11" i="5"/>
  <c r="A43" i="5"/>
  <c r="A34" i="5"/>
  <c r="A25" i="5"/>
  <c r="A16" i="5"/>
  <c r="B13" i="12"/>
  <c r="A41" i="5"/>
  <c r="A39" i="5"/>
  <c r="A32" i="5"/>
  <c r="A30" i="5"/>
  <c r="A23" i="5"/>
  <c r="A21" i="5"/>
  <c r="A14" i="5"/>
  <c r="A12" i="5"/>
  <c r="A10" i="5"/>
  <c r="I11" i="12" l="1"/>
  <c r="H11" i="12"/>
  <c r="I14" i="12"/>
  <c r="H14" i="12"/>
  <c r="F12" i="6"/>
  <c r="E12" i="6"/>
  <c r="E15" i="6"/>
  <c r="F15" i="6"/>
  <c r="D24" i="3"/>
  <c r="B229" i="6" l="1"/>
  <c r="A229" i="6"/>
  <c r="C227" i="6"/>
  <c r="B230" i="6"/>
  <c r="A230" i="6"/>
  <c r="C228" i="6"/>
  <c r="F226" i="6"/>
  <c r="B227" i="6"/>
  <c r="B228" i="6"/>
  <c r="C229" i="6"/>
  <c r="C230" i="6"/>
  <c r="A227" i="6"/>
  <c r="F225" i="6"/>
  <c r="A228" i="6"/>
  <c r="F227" i="6"/>
  <c r="F229" i="6"/>
  <c r="F230" i="6"/>
  <c r="F228" i="6"/>
  <c r="D55" i="6"/>
  <c r="D61" i="6"/>
  <c r="D67" i="6"/>
  <c r="D73" i="6"/>
  <c r="D79" i="6"/>
  <c r="D85" i="6"/>
  <c r="D91" i="6"/>
  <c r="D97" i="6"/>
  <c r="D103" i="6"/>
  <c r="D109" i="6"/>
  <c r="D115" i="6"/>
  <c r="F24" i="6"/>
  <c r="G24" i="6" s="1"/>
  <c r="F29" i="6"/>
  <c r="G29" i="6" s="1"/>
  <c r="F36" i="6"/>
  <c r="G36" i="6" s="1"/>
  <c r="F41" i="6"/>
  <c r="G41" i="6" s="1"/>
  <c r="F48" i="6"/>
  <c r="G48" i="6" s="1"/>
  <c r="D48" i="6" s="1"/>
  <c r="F53" i="6"/>
  <c r="G53" i="6" s="1"/>
  <c r="D58" i="6"/>
  <c r="D65" i="6"/>
  <c r="D72" i="6"/>
  <c r="D80" i="6"/>
  <c r="D87" i="6"/>
  <c r="D94" i="6"/>
  <c r="D101" i="6"/>
  <c r="D108" i="6"/>
  <c r="D116" i="6"/>
  <c r="F22" i="6"/>
  <c r="G22" i="6" s="1"/>
  <c r="F27" i="6"/>
  <c r="G27" i="6" s="1"/>
  <c r="D27" i="6" s="1"/>
  <c r="F34" i="6"/>
  <c r="G34" i="6" s="1"/>
  <c r="F39" i="6"/>
  <c r="G39" i="6" s="1"/>
  <c r="F46" i="6"/>
  <c r="G46" i="6" s="1"/>
  <c r="F51" i="6"/>
  <c r="G51" i="6" s="1"/>
  <c r="D59" i="6"/>
  <c r="D66" i="6"/>
  <c r="D74" i="6"/>
  <c r="D81" i="6"/>
  <c r="D88" i="6"/>
  <c r="D95" i="6"/>
  <c r="D102" i="6"/>
  <c r="D110" i="6"/>
  <c r="D117" i="6"/>
  <c r="F20" i="6"/>
  <c r="G20" i="6" s="1"/>
  <c r="D22" i="6"/>
  <c r="F25" i="6"/>
  <c r="G25" i="6" s="1"/>
  <c r="F32" i="6"/>
  <c r="G32" i="6" s="1"/>
  <c r="D34" i="6"/>
  <c r="F37" i="6"/>
  <c r="G37" i="6" s="1"/>
  <c r="D41" i="6"/>
  <c r="F44" i="6"/>
  <c r="G44" i="6" s="1"/>
  <c r="F49" i="6"/>
  <c r="G49" i="6" s="1"/>
  <c r="D53" i="6"/>
  <c r="D60" i="6"/>
  <c r="D68" i="6"/>
  <c r="D75" i="6"/>
  <c r="D82" i="6"/>
  <c r="D89" i="6"/>
  <c r="D96" i="6"/>
  <c r="D104" i="6"/>
  <c r="D111" i="6"/>
  <c r="D118" i="6"/>
  <c r="F23" i="6"/>
  <c r="G23" i="6" s="1"/>
  <c r="F30" i="6"/>
  <c r="G30" i="6" s="1"/>
  <c r="F35" i="6"/>
  <c r="G35" i="6" s="1"/>
  <c r="F42" i="6"/>
  <c r="G42" i="6" s="1"/>
  <c r="F47" i="6"/>
  <c r="G47" i="6" s="1"/>
  <c r="D51" i="6"/>
  <c r="D54" i="6"/>
  <c r="D62" i="6"/>
  <c r="D69" i="6"/>
  <c r="D76" i="6"/>
  <c r="D83" i="6"/>
  <c r="D90" i="6"/>
  <c r="D98" i="6"/>
  <c r="D105" i="6"/>
  <c r="D112" i="6"/>
  <c r="F31" i="6"/>
  <c r="G31" i="6" s="1"/>
  <c r="F38" i="6"/>
  <c r="G38" i="6" s="1"/>
  <c r="D71" i="6"/>
  <c r="D93" i="6"/>
  <c r="D114" i="6"/>
  <c r="F33" i="6"/>
  <c r="G33" i="6" s="1"/>
  <c r="F40" i="6"/>
  <c r="G40" i="6" s="1"/>
  <c r="D56" i="6"/>
  <c r="D77" i="6"/>
  <c r="D99" i="6"/>
  <c r="C22" i="6"/>
  <c r="C34" i="6"/>
  <c r="C40" i="6"/>
  <c r="C46" i="6"/>
  <c r="C58" i="6"/>
  <c r="C64" i="6"/>
  <c r="C70" i="6"/>
  <c r="C76" i="6"/>
  <c r="C82" i="6"/>
  <c r="C88" i="6"/>
  <c r="C94" i="6"/>
  <c r="C100" i="6"/>
  <c r="C106" i="6"/>
  <c r="C112" i="6"/>
  <c r="C118" i="6"/>
  <c r="B36" i="6"/>
  <c r="B48" i="6"/>
  <c r="B54" i="6"/>
  <c r="B60" i="6"/>
  <c r="B66" i="6"/>
  <c r="B72" i="6"/>
  <c r="B78" i="6"/>
  <c r="B84" i="6"/>
  <c r="B90" i="6"/>
  <c r="B96" i="6"/>
  <c r="B102" i="6"/>
  <c r="B108" i="6"/>
  <c r="B114" i="6"/>
  <c r="A44" i="6"/>
  <c r="A56" i="6"/>
  <c r="A62" i="6"/>
  <c r="A68" i="6"/>
  <c r="A74" i="6"/>
  <c r="A80" i="6"/>
  <c r="A86" i="6"/>
  <c r="A92" i="6"/>
  <c r="A98" i="6"/>
  <c r="A104" i="6"/>
  <c r="A110" i="6"/>
  <c r="A116" i="6"/>
  <c r="F19" i="6"/>
  <c r="G19" i="6" s="1"/>
  <c r="F26" i="6"/>
  <c r="G26" i="6" s="1"/>
  <c r="D40" i="6"/>
  <c r="D47" i="6"/>
  <c r="D57" i="6"/>
  <c r="D78" i="6"/>
  <c r="D100" i="6"/>
  <c r="C35" i="6"/>
  <c r="C41" i="6"/>
  <c r="C53" i="6"/>
  <c r="C59" i="6"/>
  <c r="C65" i="6"/>
  <c r="C71" i="6"/>
  <c r="C77" i="6"/>
  <c r="C83" i="6"/>
  <c r="C89" i="6"/>
  <c r="C95" i="6"/>
  <c r="C101" i="6"/>
  <c r="C107" i="6"/>
  <c r="C113" i="6"/>
  <c r="B25" i="6"/>
  <c r="B55" i="6"/>
  <c r="B61" i="6"/>
  <c r="B67" i="6"/>
  <c r="B73" i="6"/>
  <c r="B79" i="6"/>
  <c r="B85" i="6"/>
  <c r="B91" i="6"/>
  <c r="B97" i="6"/>
  <c r="B103" i="6"/>
  <c r="B109" i="6"/>
  <c r="B115" i="6"/>
  <c r="A27" i="6"/>
  <c r="A33" i="6"/>
  <c r="A51" i="6"/>
  <c r="A57" i="6"/>
  <c r="A63" i="6"/>
  <c r="A69" i="6"/>
  <c r="A75" i="6"/>
  <c r="A81" i="6"/>
  <c r="A87" i="6"/>
  <c r="A93" i="6"/>
  <c r="A99" i="6"/>
  <c r="A105" i="6"/>
  <c r="A111" i="6"/>
  <c r="A117" i="6"/>
  <c r="F21" i="6"/>
  <c r="G21" i="6" s="1"/>
  <c r="F28" i="6"/>
  <c r="G28" i="6" s="1"/>
  <c r="D63" i="6"/>
  <c r="D84" i="6"/>
  <c r="D106" i="6"/>
  <c r="C30" i="6"/>
  <c r="C48" i="6"/>
  <c r="C54" i="6"/>
  <c r="C60" i="6"/>
  <c r="C66" i="6"/>
  <c r="C72" i="6"/>
  <c r="C78" i="6"/>
  <c r="C84" i="6"/>
  <c r="C90" i="6"/>
  <c r="C96" i="6"/>
  <c r="C102" i="6"/>
  <c r="C108" i="6"/>
  <c r="C114" i="6"/>
  <c r="B20" i="6"/>
  <c r="B26" i="6"/>
  <c r="B44" i="6"/>
  <c r="B56" i="6"/>
  <c r="B62" i="6"/>
  <c r="B68" i="6"/>
  <c r="B74" i="6"/>
  <c r="B80" i="6"/>
  <c r="B86" i="6"/>
  <c r="B92" i="6"/>
  <c r="B98" i="6"/>
  <c r="B104" i="6"/>
  <c r="B110" i="6"/>
  <c r="B116" i="6"/>
  <c r="A22" i="6"/>
  <c r="A34" i="6"/>
  <c r="A40" i="6"/>
  <c r="A58" i="6"/>
  <c r="A64" i="6"/>
  <c r="A70" i="6"/>
  <c r="A76" i="6"/>
  <c r="A82" i="6"/>
  <c r="A88" i="6"/>
  <c r="A94" i="6"/>
  <c r="A100" i="6"/>
  <c r="A106" i="6"/>
  <c r="A112" i="6"/>
  <c r="A118" i="6"/>
  <c r="D35" i="6"/>
  <c r="F43" i="6"/>
  <c r="G43" i="6" s="1"/>
  <c r="F50" i="6"/>
  <c r="G50" i="6" s="1"/>
  <c r="D64" i="6"/>
  <c r="D86" i="6"/>
  <c r="D107" i="6"/>
  <c r="F45" i="6"/>
  <c r="G45" i="6" s="1"/>
  <c r="C43" i="6"/>
  <c r="C55" i="6"/>
  <c r="C67" i="6"/>
  <c r="C79" i="6"/>
  <c r="C91" i="6"/>
  <c r="C103" i="6"/>
  <c r="C115" i="6"/>
  <c r="B27" i="6"/>
  <c r="B51" i="6"/>
  <c r="B63" i="6"/>
  <c r="B75" i="6"/>
  <c r="B87" i="6"/>
  <c r="B99" i="6"/>
  <c r="B111" i="6"/>
  <c r="A35" i="6"/>
  <c r="A59" i="6"/>
  <c r="A71" i="6"/>
  <c r="A83" i="6"/>
  <c r="A95" i="6"/>
  <c r="A107" i="6"/>
  <c r="F52" i="6"/>
  <c r="G52" i="6" s="1"/>
  <c r="C44" i="6"/>
  <c r="C56" i="6"/>
  <c r="C68" i="6"/>
  <c r="C80" i="6"/>
  <c r="C92" i="6"/>
  <c r="C104" i="6"/>
  <c r="C116" i="6"/>
  <c r="B28" i="6"/>
  <c r="B64" i="6"/>
  <c r="B76" i="6"/>
  <c r="B88" i="6"/>
  <c r="B100" i="6"/>
  <c r="B112" i="6"/>
  <c r="A48" i="6"/>
  <c r="A60" i="6"/>
  <c r="A72" i="6"/>
  <c r="A84" i="6"/>
  <c r="A96" i="6"/>
  <c r="A108" i="6"/>
  <c r="D70" i="6"/>
  <c r="C33" i="6"/>
  <c r="C45" i="6"/>
  <c r="C57" i="6"/>
  <c r="C69" i="6"/>
  <c r="C81" i="6"/>
  <c r="C93" i="6"/>
  <c r="C105" i="6"/>
  <c r="C117" i="6"/>
  <c r="B29" i="6"/>
  <c r="B41" i="6"/>
  <c r="B53" i="6"/>
  <c r="B65" i="6"/>
  <c r="B77" i="6"/>
  <c r="B89" i="6"/>
  <c r="B101" i="6"/>
  <c r="B113" i="6"/>
  <c r="A25" i="6"/>
  <c r="A61" i="6"/>
  <c r="A73" i="6"/>
  <c r="A85" i="6"/>
  <c r="A97" i="6"/>
  <c r="A109" i="6"/>
  <c r="D92" i="6"/>
  <c r="C25" i="6"/>
  <c r="C37" i="6"/>
  <c r="C49" i="6"/>
  <c r="C61" i="6"/>
  <c r="C73" i="6"/>
  <c r="C85" i="6"/>
  <c r="C97" i="6"/>
  <c r="C109" i="6"/>
  <c r="B21" i="6"/>
  <c r="B33" i="6"/>
  <c r="B45" i="6"/>
  <c r="B57" i="6"/>
  <c r="B69" i="6"/>
  <c r="B81" i="6"/>
  <c r="B93" i="6"/>
  <c r="B105" i="6"/>
  <c r="B117" i="6"/>
  <c r="A41" i="6"/>
  <c r="A53" i="6"/>
  <c r="A65" i="6"/>
  <c r="A77" i="6"/>
  <c r="A89" i="6"/>
  <c r="A101" i="6"/>
  <c r="A113" i="6"/>
  <c r="D30" i="6"/>
  <c r="D113" i="6"/>
  <c r="C26" i="6"/>
  <c r="C62" i="6"/>
  <c r="C74" i="6"/>
  <c r="C86" i="6"/>
  <c r="C98" i="6"/>
  <c r="C110" i="6"/>
  <c r="B22" i="6"/>
  <c r="B34" i="6"/>
  <c r="B58" i="6"/>
  <c r="B70" i="6"/>
  <c r="B82" i="6"/>
  <c r="B94" i="6"/>
  <c r="B106" i="6"/>
  <c r="B118" i="6"/>
  <c r="A30" i="6"/>
  <c r="A54" i="6"/>
  <c r="A66" i="6"/>
  <c r="A78" i="6"/>
  <c r="A90" i="6"/>
  <c r="A102" i="6"/>
  <c r="A114" i="6"/>
  <c r="C63" i="6"/>
  <c r="B35" i="6"/>
  <c r="B107" i="6"/>
  <c r="A79" i="6"/>
  <c r="C75" i="6"/>
  <c r="A91" i="6"/>
  <c r="C87" i="6"/>
  <c r="B59" i="6"/>
  <c r="A103" i="6"/>
  <c r="C27" i="6"/>
  <c r="C99" i="6"/>
  <c r="B71" i="6"/>
  <c r="A43" i="6"/>
  <c r="A115" i="6"/>
  <c r="C111" i="6"/>
  <c r="B83" i="6"/>
  <c r="A55" i="6"/>
  <c r="C51" i="6"/>
  <c r="B23" i="6"/>
  <c r="B95" i="6"/>
  <c r="A67" i="6"/>
  <c r="F57" i="6"/>
  <c r="G57" i="6" s="1"/>
  <c r="F63" i="6"/>
  <c r="G63" i="6" s="1"/>
  <c r="F69" i="6"/>
  <c r="G69" i="6" s="1"/>
  <c r="F75" i="6"/>
  <c r="G75" i="6" s="1"/>
  <c r="F81" i="6"/>
  <c r="G81" i="6" s="1"/>
  <c r="F87" i="6"/>
  <c r="G87" i="6" s="1"/>
  <c r="F93" i="6"/>
  <c r="G93" i="6" s="1"/>
  <c r="F99" i="6"/>
  <c r="G99" i="6" s="1"/>
  <c r="F105" i="6"/>
  <c r="G105" i="6" s="1"/>
  <c r="F111" i="6"/>
  <c r="G111" i="6" s="1"/>
  <c r="F117" i="6"/>
  <c r="G117" i="6" s="1"/>
  <c r="F58" i="6"/>
  <c r="G58" i="6" s="1"/>
  <c r="F64" i="6"/>
  <c r="G64" i="6" s="1"/>
  <c r="F70" i="6"/>
  <c r="G70" i="6" s="1"/>
  <c r="F76" i="6"/>
  <c r="G76" i="6" s="1"/>
  <c r="F82" i="6"/>
  <c r="G82" i="6" s="1"/>
  <c r="F88" i="6"/>
  <c r="G88" i="6" s="1"/>
  <c r="F94" i="6"/>
  <c r="G94" i="6" s="1"/>
  <c r="F100" i="6"/>
  <c r="G100" i="6" s="1"/>
  <c r="F106" i="6"/>
  <c r="G106" i="6" s="1"/>
  <c r="F112" i="6"/>
  <c r="G112" i="6" s="1"/>
  <c r="F118" i="6"/>
  <c r="G118" i="6" s="1"/>
  <c r="F68" i="6"/>
  <c r="G68" i="6" s="1"/>
  <c r="F59" i="6"/>
  <c r="G59" i="6" s="1"/>
  <c r="F65" i="6"/>
  <c r="G65" i="6" s="1"/>
  <c r="F71" i="6"/>
  <c r="G71" i="6" s="1"/>
  <c r="F77" i="6"/>
  <c r="G77" i="6" s="1"/>
  <c r="F83" i="6"/>
  <c r="G83" i="6" s="1"/>
  <c r="F89" i="6"/>
  <c r="G89" i="6" s="1"/>
  <c r="F95" i="6"/>
  <c r="G95" i="6" s="1"/>
  <c r="F101" i="6"/>
  <c r="G101" i="6" s="1"/>
  <c r="F107" i="6"/>
  <c r="G107" i="6" s="1"/>
  <c r="F113" i="6"/>
  <c r="G113" i="6" s="1"/>
  <c r="F54" i="6"/>
  <c r="G54" i="6" s="1"/>
  <c r="F60" i="6"/>
  <c r="G60" i="6" s="1"/>
  <c r="F66" i="6"/>
  <c r="G66" i="6" s="1"/>
  <c r="F72" i="6"/>
  <c r="G72" i="6" s="1"/>
  <c r="F78" i="6"/>
  <c r="G78" i="6" s="1"/>
  <c r="F84" i="6"/>
  <c r="G84" i="6" s="1"/>
  <c r="F90" i="6"/>
  <c r="G90" i="6" s="1"/>
  <c r="F96" i="6"/>
  <c r="G96" i="6" s="1"/>
  <c r="F102" i="6"/>
  <c r="G102" i="6" s="1"/>
  <c r="F108" i="6"/>
  <c r="G108" i="6" s="1"/>
  <c r="F114" i="6"/>
  <c r="G114" i="6" s="1"/>
  <c r="F55" i="6"/>
  <c r="G55" i="6" s="1"/>
  <c r="F61" i="6"/>
  <c r="G61" i="6" s="1"/>
  <c r="F67" i="6"/>
  <c r="G67" i="6" s="1"/>
  <c r="F73" i="6"/>
  <c r="G73" i="6" s="1"/>
  <c r="F79" i="6"/>
  <c r="G79" i="6" s="1"/>
  <c r="F85" i="6"/>
  <c r="G85" i="6" s="1"/>
  <c r="F91" i="6"/>
  <c r="G91" i="6" s="1"/>
  <c r="F97" i="6"/>
  <c r="G97" i="6" s="1"/>
  <c r="F103" i="6"/>
  <c r="G103" i="6" s="1"/>
  <c r="F109" i="6"/>
  <c r="G109" i="6" s="1"/>
  <c r="F115" i="6"/>
  <c r="G115" i="6" s="1"/>
  <c r="F92" i="6"/>
  <c r="G92" i="6" s="1"/>
  <c r="F56" i="6"/>
  <c r="G56" i="6" s="1"/>
  <c r="F98" i="6"/>
  <c r="G98" i="6" s="1"/>
  <c r="F62" i="6"/>
  <c r="G62" i="6" s="1"/>
  <c r="F104" i="6"/>
  <c r="G104" i="6" s="1"/>
  <c r="F74" i="6"/>
  <c r="G74" i="6" s="1"/>
  <c r="F110" i="6"/>
  <c r="G110" i="6" s="1"/>
  <c r="F80" i="6"/>
  <c r="G80" i="6" s="1"/>
  <c r="F116" i="6"/>
  <c r="G116" i="6" s="1"/>
  <c r="F86" i="6"/>
  <c r="G86" i="6" s="1"/>
  <c r="F123" i="6"/>
  <c r="G123" i="6" s="1"/>
  <c r="D127" i="6"/>
  <c r="F130" i="6"/>
  <c r="G130" i="6" s="1"/>
  <c r="D157" i="6"/>
  <c r="D163" i="6"/>
  <c r="D169" i="6"/>
  <c r="D175" i="6"/>
  <c r="D125" i="6"/>
  <c r="F128" i="6"/>
  <c r="G128" i="6" s="1"/>
  <c r="D130" i="6"/>
  <c r="D132" i="6"/>
  <c r="D134" i="6"/>
  <c r="D136" i="6"/>
  <c r="D138" i="6"/>
  <c r="D140" i="6"/>
  <c r="D142" i="6"/>
  <c r="D144" i="6"/>
  <c r="D146" i="6"/>
  <c r="D148" i="6"/>
  <c r="D150" i="6"/>
  <c r="D152" i="6"/>
  <c r="D154" i="6"/>
  <c r="D158" i="6"/>
  <c r="D164" i="6"/>
  <c r="D170" i="6"/>
  <c r="D176" i="6"/>
  <c r="D123" i="6"/>
  <c r="F126" i="6"/>
  <c r="G126" i="6" s="1"/>
  <c r="D128" i="6"/>
  <c r="F131" i="6"/>
  <c r="G131" i="6" s="1"/>
  <c r="F133" i="6"/>
  <c r="G133" i="6" s="1"/>
  <c r="F135" i="6"/>
  <c r="G135" i="6" s="1"/>
  <c r="F137" i="6"/>
  <c r="G137" i="6" s="1"/>
  <c r="F139" i="6"/>
  <c r="G139" i="6" s="1"/>
  <c r="F141" i="6"/>
  <c r="G141" i="6" s="1"/>
  <c r="F143" i="6"/>
  <c r="G143" i="6" s="1"/>
  <c r="F145" i="6"/>
  <c r="G145" i="6" s="1"/>
  <c r="F147" i="6"/>
  <c r="G147" i="6" s="1"/>
  <c r="F149" i="6"/>
  <c r="G149" i="6" s="1"/>
  <c r="F151" i="6"/>
  <c r="G151" i="6" s="1"/>
  <c r="F153" i="6"/>
  <c r="G153" i="6" s="1"/>
  <c r="F155" i="6"/>
  <c r="G155" i="6" s="1"/>
  <c r="D159" i="6"/>
  <c r="D165" i="6"/>
  <c r="D171" i="6"/>
  <c r="D177" i="6"/>
  <c r="D183" i="6"/>
  <c r="F124" i="6"/>
  <c r="G124" i="6" s="1"/>
  <c r="D126" i="6"/>
  <c r="F129" i="6"/>
  <c r="G129" i="6" s="1"/>
  <c r="D160" i="6"/>
  <c r="D166" i="6"/>
  <c r="D172" i="6"/>
  <c r="D178" i="6"/>
  <c r="D184" i="6"/>
  <c r="D190" i="6"/>
  <c r="D196" i="6"/>
  <c r="D202" i="6"/>
  <c r="D208" i="6"/>
  <c r="D214" i="6"/>
  <c r="D220" i="6"/>
  <c r="F134" i="6"/>
  <c r="G134" i="6" s="1"/>
  <c r="F140" i="6"/>
  <c r="G140" i="6" s="1"/>
  <c r="F146" i="6"/>
  <c r="G146" i="6" s="1"/>
  <c r="F152" i="6"/>
  <c r="G152" i="6" s="1"/>
  <c r="D162" i="6"/>
  <c r="D180" i="6"/>
  <c r="D188" i="6"/>
  <c r="D195" i="6"/>
  <c r="D203" i="6"/>
  <c r="D210" i="6"/>
  <c r="D217" i="6"/>
  <c r="F122" i="6"/>
  <c r="G122" i="6" s="1"/>
  <c r="D135" i="6"/>
  <c r="D141" i="6"/>
  <c r="D147" i="6"/>
  <c r="D153" i="6"/>
  <c r="D167" i="6"/>
  <c r="D181" i="6"/>
  <c r="D189" i="6"/>
  <c r="D197" i="6"/>
  <c r="D204" i="6"/>
  <c r="D211" i="6"/>
  <c r="D218" i="6"/>
  <c r="C125" i="6"/>
  <c r="C131" i="6"/>
  <c r="C137" i="6"/>
  <c r="C143" i="6"/>
  <c r="C149" i="6"/>
  <c r="C155" i="6"/>
  <c r="C161" i="6"/>
  <c r="C167" i="6"/>
  <c r="C173" i="6"/>
  <c r="C179" i="6"/>
  <c r="C185" i="6"/>
  <c r="C191" i="6"/>
  <c r="C197" i="6"/>
  <c r="C203" i="6"/>
  <c r="C209" i="6"/>
  <c r="C215" i="6"/>
  <c r="C221" i="6"/>
  <c r="B127" i="6"/>
  <c r="B133" i="6"/>
  <c r="B139" i="6"/>
  <c r="B145" i="6"/>
  <c r="B151" i="6"/>
  <c r="B157" i="6"/>
  <c r="B163" i="6"/>
  <c r="B169" i="6"/>
  <c r="B175" i="6"/>
  <c r="B181" i="6"/>
  <c r="B187" i="6"/>
  <c r="B193" i="6"/>
  <c r="B199" i="6"/>
  <c r="B205" i="6"/>
  <c r="B211" i="6"/>
  <c r="B217" i="6"/>
  <c r="A123" i="6"/>
  <c r="A129" i="6"/>
  <c r="A135" i="6"/>
  <c r="A141" i="6"/>
  <c r="A147" i="6"/>
  <c r="A153" i="6"/>
  <c r="A159" i="6"/>
  <c r="A165" i="6"/>
  <c r="A171" i="6"/>
  <c r="A177" i="6"/>
  <c r="A183" i="6"/>
  <c r="A189" i="6"/>
  <c r="A195" i="6"/>
  <c r="A201" i="6"/>
  <c r="A207" i="6"/>
  <c r="A213" i="6"/>
  <c r="A219" i="6"/>
  <c r="D122" i="6"/>
  <c r="D129" i="6"/>
  <c r="F136" i="6"/>
  <c r="G136" i="6" s="1"/>
  <c r="F142" i="6"/>
  <c r="G142" i="6" s="1"/>
  <c r="F148" i="6"/>
  <c r="G148" i="6" s="1"/>
  <c r="F154" i="6"/>
  <c r="G154" i="6" s="1"/>
  <c r="D168" i="6"/>
  <c r="D182" i="6"/>
  <c r="D191" i="6"/>
  <c r="D198" i="6"/>
  <c r="D205" i="6"/>
  <c r="D212" i="6"/>
  <c r="D219" i="6"/>
  <c r="C126" i="6"/>
  <c r="C132" i="6"/>
  <c r="C138" i="6"/>
  <c r="C144" i="6"/>
  <c r="C150" i="6"/>
  <c r="C156" i="6"/>
  <c r="C162" i="6"/>
  <c r="C168" i="6"/>
  <c r="C174" i="6"/>
  <c r="C180" i="6"/>
  <c r="C186" i="6"/>
  <c r="C192" i="6"/>
  <c r="C198" i="6"/>
  <c r="C204" i="6"/>
  <c r="C210" i="6"/>
  <c r="C216" i="6"/>
  <c r="B122" i="6"/>
  <c r="B128" i="6"/>
  <c r="B134" i="6"/>
  <c r="B140" i="6"/>
  <c r="B146" i="6"/>
  <c r="B152" i="6"/>
  <c r="B158" i="6"/>
  <c r="B164" i="6"/>
  <c r="B170" i="6"/>
  <c r="B176" i="6"/>
  <c r="B182" i="6"/>
  <c r="B188" i="6"/>
  <c r="B194" i="6"/>
  <c r="B200" i="6"/>
  <c r="B206" i="6"/>
  <c r="B212" i="6"/>
  <c r="B218" i="6"/>
  <c r="A124" i="6"/>
  <c r="A130" i="6"/>
  <c r="A136" i="6"/>
  <c r="A142" i="6"/>
  <c r="A148" i="6"/>
  <c r="A154" i="6"/>
  <c r="A160" i="6"/>
  <c r="A166" i="6"/>
  <c r="A172" i="6"/>
  <c r="A178" i="6"/>
  <c r="A184" i="6"/>
  <c r="A190" i="6"/>
  <c r="A196" i="6"/>
  <c r="A202" i="6"/>
  <c r="A208" i="6"/>
  <c r="A214" i="6"/>
  <c r="A220" i="6"/>
  <c r="D124" i="6"/>
  <c r="D131" i="6"/>
  <c r="D137" i="6"/>
  <c r="D143" i="6"/>
  <c r="D149" i="6"/>
  <c r="D155" i="6"/>
  <c r="D173" i="6"/>
  <c r="D185" i="6"/>
  <c r="D192" i="6"/>
  <c r="D199" i="6"/>
  <c r="D206" i="6"/>
  <c r="D213" i="6"/>
  <c r="D221" i="6"/>
  <c r="C127" i="6"/>
  <c r="C133" i="6"/>
  <c r="C139" i="6"/>
  <c r="C145" i="6"/>
  <c r="C151" i="6"/>
  <c r="C157" i="6"/>
  <c r="C163" i="6"/>
  <c r="C169" i="6"/>
  <c r="C175" i="6"/>
  <c r="C181" i="6"/>
  <c r="C187" i="6"/>
  <c r="C193" i="6"/>
  <c r="C199" i="6"/>
  <c r="C205" i="6"/>
  <c r="C211" i="6"/>
  <c r="C217" i="6"/>
  <c r="B123" i="6"/>
  <c r="B129" i="6"/>
  <c r="B135" i="6"/>
  <c r="B141" i="6"/>
  <c r="B147" i="6"/>
  <c r="B153" i="6"/>
  <c r="B159" i="6"/>
  <c r="B165" i="6"/>
  <c r="B171" i="6"/>
  <c r="B177" i="6"/>
  <c r="B183" i="6"/>
  <c r="B189" i="6"/>
  <c r="B195" i="6"/>
  <c r="B201" i="6"/>
  <c r="B207" i="6"/>
  <c r="B213" i="6"/>
  <c r="B219" i="6"/>
  <c r="A125" i="6"/>
  <c r="A131" i="6"/>
  <c r="A137" i="6"/>
  <c r="A143" i="6"/>
  <c r="A149" i="6"/>
  <c r="A155" i="6"/>
  <c r="A161" i="6"/>
  <c r="A167" i="6"/>
  <c r="A173" i="6"/>
  <c r="A179" i="6"/>
  <c r="A185" i="6"/>
  <c r="A191" i="6"/>
  <c r="A197" i="6"/>
  <c r="A203" i="6"/>
  <c r="A209" i="6"/>
  <c r="A215" i="6"/>
  <c r="A221" i="6"/>
  <c r="F125" i="6"/>
  <c r="G125" i="6" s="1"/>
  <c r="F132" i="6"/>
  <c r="G132" i="6" s="1"/>
  <c r="F138" i="6"/>
  <c r="G138" i="6" s="1"/>
  <c r="F144" i="6"/>
  <c r="G144" i="6" s="1"/>
  <c r="F150" i="6"/>
  <c r="G150" i="6" s="1"/>
  <c r="D156" i="6"/>
  <c r="D174" i="6"/>
  <c r="D186" i="6"/>
  <c r="D193" i="6"/>
  <c r="D200" i="6"/>
  <c r="D207" i="6"/>
  <c r="D215" i="6"/>
  <c r="F127" i="6"/>
  <c r="G127" i="6" s="1"/>
  <c r="D179" i="6"/>
  <c r="D133" i="6"/>
  <c r="D187" i="6"/>
  <c r="C122" i="6"/>
  <c r="C134" i="6"/>
  <c r="C146" i="6"/>
  <c r="C158" i="6"/>
  <c r="C170" i="6"/>
  <c r="C182" i="6"/>
  <c r="C194" i="6"/>
  <c r="C206" i="6"/>
  <c r="C218" i="6"/>
  <c r="B130" i="6"/>
  <c r="B142" i="6"/>
  <c r="B154" i="6"/>
  <c r="B166" i="6"/>
  <c r="B178" i="6"/>
  <c r="B190" i="6"/>
  <c r="B202" i="6"/>
  <c r="B214" i="6"/>
  <c r="A126" i="6"/>
  <c r="A138" i="6"/>
  <c r="A150" i="6"/>
  <c r="A162" i="6"/>
  <c r="A174" i="6"/>
  <c r="A186" i="6"/>
  <c r="A198" i="6"/>
  <c r="A210" i="6"/>
  <c r="D139" i="6"/>
  <c r="D194" i="6"/>
  <c r="C123" i="6"/>
  <c r="C135" i="6"/>
  <c r="C147" i="6"/>
  <c r="C159" i="6"/>
  <c r="C171" i="6"/>
  <c r="C183" i="6"/>
  <c r="C195" i="6"/>
  <c r="C207" i="6"/>
  <c r="C219" i="6"/>
  <c r="B131" i="6"/>
  <c r="B143" i="6"/>
  <c r="B155" i="6"/>
  <c r="B167" i="6"/>
  <c r="B179" i="6"/>
  <c r="B191" i="6"/>
  <c r="B203" i="6"/>
  <c r="B215" i="6"/>
  <c r="A127" i="6"/>
  <c r="A139" i="6"/>
  <c r="A151" i="6"/>
  <c r="A163" i="6"/>
  <c r="A175" i="6"/>
  <c r="A187" i="6"/>
  <c r="A199" i="6"/>
  <c r="A211" i="6"/>
  <c r="D145" i="6"/>
  <c r="D201" i="6"/>
  <c r="C124" i="6"/>
  <c r="C136" i="6"/>
  <c r="C148" i="6"/>
  <c r="C160" i="6"/>
  <c r="C172" i="6"/>
  <c r="C184" i="6"/>
  <c r="C196" i="6"/>
  <c r="C208" i="6"/>
  <c r="C220" i="6"/>
  <c r="B132" i="6"/>
  <c r="B144" i="6"/>
  <c r="B156" i="6"/>
  <c r="B168" i="6"/>
  <c r="B180" i="6"/>
  <c r="B192" i="6"/>
  <c r="B204" i="6"/>
  <c r="B216" i="6"/>
  <c r="A128" i="6"/>
  <c r="A140" i="6"/>
  <c r="A152" i="6"/>
  <c r="A164" i="6"/>
  <c r="A176" i="6"/>
  <c r="A188" i="6"/>
  <c r="A200" i="6"/>
  <c r="A212" i="6"/>
  <c r="D151" i="6"/>
  <c r="D209" i="6"/>
  <c r="C128" i="6"/>
  <c r="C140" i="6"/>
  <c r="C152" i="6"/>
  <c r="C164" i="6"/>
  <c r="C176" i="6"/>
  <c r="C188" i="6"/>
  <c r="C200" i="6"/>
  <c r="C212" i="6"/>
  <c r="B124" i="6"/>
  <c r="B136" i="6"/>
  <c r="B148" i="6"/>
  <c r="B160" i="6"/>
  <c r="B172" i="6"/>
  <c r="B184" i="6"/>
  <c r="B196" i="6"/>
  <c r="B208" i="6"/>
  <c r="B220" i="6"/>
  <c r="A132" i="6"/>
  <c r="A144" i="6"/>
  <c r="A156" i="6"/>
  <c r="A168" i="6"/>
  <c r="A180" i="6"/>
  <c r="A192" i="6"/>
  <c r="A204" i="6"/>
  <c r="A216" i="6"/>
  <c r="D161" i="6"/>
  <c r="D216" i="6"/>
  <c r="C129" i="6"/>
  <c r="C141" i="6"/>
  <c r="C153" i="6"/>
  <c r="C165" i="6"/>
  <c r="C177" i="6"/>
  <c r="C189" i="6"/>
  <c r="C201" i="6"/>
  <c r="C213" i="6"/>
  <c r="B125" i="6"/>
  <c r="B137" i="6"/>
  <c r="B149" i="6"/>
  <c r="B161" i="6"/>
  <c r="B173" i="6"/>
  <c r="B185" i="6"/>
  <c r="B197" i="6"/>
  <c r="B209" i="6"/>
  <c r="B221" i="6"/>
  <c r="A133" i="6"/>
  <c r="A145" i="6"/>
  <c r="A157" i="6"/>
  <c r="A169" i="6"/>
  <c r="A181" i="6"/>
  <c r="A193" i="6"/>
  <c r="A205" i="6"/>
  <c r="A217" i="6"/>
  <c r="C178" i="6"/>
  <c r="B150" i="6"/>
  <c r="A122" i="6"/>
  <c r="A194" i="6"/>
  <c r="C190" i="6"/>
  <c r="B162" i="6"/>
  <c r="A134" i="6"/>
  <c r="A206" i="6"/>
  <c r="C130" i="6"/>
  <c r="C202" i="6"/>
  <c r="B174" i="6"/>
  <c r="A146" i="6"/>
  <c r="A218" i="6"/>
  <c r="C142" i="6"/>
  <c r="C214" i="6"/>
  <c r="B186" i="6"/>
  <c r="A158" i="6"/>
  <c r="C154" i="6"/>
  <c r="B126" i="6"/>
  <c r="B198" i="6"/>
  <c r="A170" i="6"/>
  <c r="C166" i="6"/>
  <c r="B138" i="6"/>
  <c r="B210" i="6"/>
  <c r="A182" i="6"/>
  <c r="F157" i="6"/>
  <c r="G157" i="6" s="1"/>
  <c r="F160" i="6"/>
  <c r="G160" i="6" s="1"/>
  <c r="F163" i="6"/>
  <c r="G163" i="6" s="1"/>
  <c r="F166" i="6"/>
  <c r="G166" i="6" s="1"/>
  <c r="F169" i="6"/>
  <c r="G169" i="6" s="1"/>
  <c r="F172" i="6"/>
  <c r="G172" i="6" s="1"/>
  <c r="F175" i="6"/>
  <c r="G175" i="6" s="1"/>
  <c r="F178" i="6"/>
  <c r="G178" i="6" s="1"/>
  <c r="F181" i="6"/>
  <c r="G181" i="6" s="1"/>
  <c r="F184" i="6"/>
  <c r="G184" i="6" s="1"/>
  <c r="F187" i="6"/>
  <c r="G187" i="6" s="1"/>
  <c r="F190" i="6"/>
  <c r="G190" i="6" s="1"/>
  <c r="F193" i="6"/>
  <c r="G193" i="6" s="1"/>
  <c r="F196" i="6"/>
  <c r="G196" i="6" s="1"/>
  <c r="F199" i="6"/>
  <c r="G199" i="6" s="1"/>
  <c r="F202" i="6"/>
  <c r="G202" i="6" s="1"/>
  <c r="F205" i="6"/>
  <c r="G205" i="6" s="1"/>
  <c r="F208" i="6"/>
  <c r="G208" i="6" s="1"/>
  <c r="F211" i="6"/>
  <c r="G211" i="6" s="1"/>
  <c r="F214" i="6"/>
  <c r="G214" i="6" s="1"/>
  <c r="F217" i="6"/>
  <c r="G217" i="6" s="1"/>
  <c r="F220" i="6"/>
  <c r="G220" i="6" s="1"/>
  <c r="F192" i="6"/>
  <c r="G192" i="6" s="1"/>
  <c r="F213" i="6"/>
  <c r="G213" i="6" s="1"/>
  <c r="F158" i="6"/>
  <c r="G158" i="6" s="1"/>
  <c r="F161" i="6"/>
  <c r="G161" i="6" s="1"/>
  <c r="F164" i="6"/>
  <c r="G164" i="6" s="1"/>
  <c r="F167" i="6"/>
  <c r="G167" i="6" s="1"/>
  <c r="F170" i="6"/>
  <c r="G170" i="6" s="1"/>
  <c r="F173" i="6"/>
  <c r="G173" i="6" s="1"/>
  <c r="F176" i="6"/>
  <c r="G176" i="6" s="1"/>
  <c r="F179" i="6"/>
  <c r="G179" i="6" s="1"/>
  <c r="F182" i="6"/>
  <c r="G182" i="6" s="1"/>
  <c r="F185" i="6"/>
  <c r="G185" i="6" s="1"/>
  <c r="F188" i="6"/>
  <c r="G188" i="6" s="1"/>
  <c r="F191" i="6"/>
  <c r="G191" i="6" s="1"/>
  <c r="F194" i="6"/>
  <c r="G194" i="6" s="1"/>
  <c r="F197" i="6"/>
  <c r="G197" i="6" s="1"/>
  <c r="F200" i="6"/>
  <c r="G200" i="6" s="1"/>
  <c r="F203" i="6"/>
  <c r="G203" i="6" s="1"/>
  <c r="F206" i="6"/>
  <c r="G206" i="6" s="1"/>
  <c r="F209" i="6"/>
  <c r="G209" i="6" s="1"/>
  <c r="F212" i="6"/>
  <c r="G212" i="6" s="1"/>
  <c r="F215" i="6"/>
  <c r="G215" i="6" s="1"/>
  <c r="F218" i="6"/>
  <c r="G218" i="6" s="1"/>
  <c r="F221" i="6"/>
  <c r="G221" i="6" s="1"/>
  <c r="F174" i="6"/>
  <c r="G174" i="6" s="1"/>
  <c r="F186" i="6"/>
  <c r="G186" i="6" s="1"/>
  <c r="F195" i="6"/>
  <c r="G195" i="6" s="1"/>
  <c r="F198" i="6"/>
  <c r="G198" i="6" s="1"/>
  <c r="F204" i="6"/>
  <c r="G204" i="6" s="1"/>
  <c r="F207" i="6"/>
  <c r="G207" i="6" s="1"/>
  <c r="F210" i="6"/>
  <c r="G210" i="6" s="1"/>
  <c r="F216" i="6"/>
  <c r="G216" i="6" s="1"/>
  <c r="F156" i="6"/>
  <c r="G156" i="6" s="1"/>
  <c r="F159" i="6"/>
  <c r="G159" i="6" s="1"/>
  <c r="F162" i="6"/>
  <c r="G162" i="6" s="1"/>
  <c r="F165" i="6"/>
  <c r="G165" i="6" s="1"/>
  <c r="F168" i="6"/>
  <c r="G168" i="6" s="1"/>
  <c r="F171" i="6"/>
  <c r="G171" i="6" s="1"/>
  <c r="F177" i="6"/>
  <c r="G177" i="6" s="1"/>
  <c r="F180" i="6"/>
  <c r="G180" i="6" s="1"/>
  <c r="F183" i="6"/>
  <c r="G183" i="6" s="1"/>
  <c r="F189" i="6"/>
  <c r="G189" i="6" s="1"/>
  <c r="F201" i="6"/>
  <c r="G201" i="6" s="1"/>
  <c r="F219" i="6"/>
  <c r="G219" i="6" s="1"/>
  <c r="F235" i="6"/>
  <c r="F238" i="6"/>
  <c r="F236" i="6"/>
  <c r="F239" i="6"/>
  <c r="F237" i="6"/>
  <c r="B239" i="6"/>
  <c r="F234" i="6"/>
  <c r="A239" i="6"/>
  <c r="C239" i="6"/>
  <c r="D227" i="12"/>
  <c r="G226" i="12"/>
  <c r="D230" i="12"/>
  <c r="C230" i="12"/>
  <c r="B230" i="12"/>
  <c r="A230" i="12"/>
  <c r="C227" i="12"/>
  <c r="B227" i="12"/>
  <c r="A227" i="12"/>
  <c r="G225" i="12"/>
  <c r="D228" i="12"/>
  <c r="C228" i="12"/>
  <c r="B228" i="12"/>
  <c r="A228" i="12"/>
  <c r="D229" i="12"/>
  <c r="C229" i="12"/>
  <c r="B229" i="12"/>
  <c r="A229" i="12"/>
  <c r="G228" i="12"/>
  <c r="G229" i="12"/>
  <c r="G230" i="12"/>
  <c r="G227" i="12"/>
  <c r="G235" i="12"/>
  <c r="G238" i="12"/>
  <c r="G236" i="12"/>
  <c r="G239" i="12"/>
  <c r="D239" i="12"/>
  <c r="A239" i="12"/>
  <c r="G234" i="12"/>
  <c r="C239" i="12"/>
  <c r="B239" i="12"/>
  <c r="G237" i="12"/>
  <c r="G19" i="12"/>
  <c r="G22" i="12"/>
  <c r="G25" i="12"/>
  <c r="G28" i="12"/>
  <c r="G31" i="12"/>
  <c r="G34" i="12"/>
  <c r="G37" i="12"/>
  <c r="G40" i="12"/>
  <c r="G43" i="12"/>
  <c r="G46" i="12"/>
  <c r="G49" i="12"/>
  <c r="G52" i="12"/>
  <c r="E53" i="12"/>
  <c r="E59" i="12"/>
  <c r="E65" i="12"/>
  <c r="E71" i="12"/>
  <c r="E77" i="12"/>
  <c r="E83" i="12"/>
  <c r="E89" i="12"/>
  <c r="E95" i="12"/>
  <c r="E101" i="12"/>
  <c r="E107" i="12"/>
  <c r="E113" i="12"/>
  <c r="G20" i="12"/>
  <c r="G29" i="12"/>
  <c r="G38" i="12"/>
  <c r="G47" i="12"/>
  <c r="E56" i="12"/>
  <c r="E63" i="12"/>
  <c r="G24" i="12"/>
  <c r="G33" i="12"/>
  <c r="G42" i="12"/>
  <c r="G51" i="12"/>
  <c r="E57" i="12"/>
  <c r="E64" i="12"/>
  <c r="E72" i="12"/>
  <c r="E79" i="12"/>
  <c r="E86" i="12"/>
  <c r="E93" i="12"/>
  <c r="E100" i="12"/>
  <c r="E108" i="12"/>
  <c r="E115" i="12"/>
  <c r="G26" i="12"/>
  <c r="G35" i="12"/>
  <c r="G44" i="12"/>
  <c r="G53" i="12"/>
  <c r="E58" i="12"/>
  <c r="E66" i="12"/>
  <c r="E73" i="12"/>
  <c r="E80" i="12"/>
  <c r="E87" i="12"/>
  <c r="E94" i="12"/>
  <c r="E102" i="12"/>
  <c r="E109" i="12"/>
  <c r="E116" i="12"/>
  <c r="G21" i="12"/>
  <c r="G30" i="12"/>
  <c r="G39" i="12"/>
  <c r="G48" i="12"/>
  <c r="E60" i="12"/>
  <c r="E67" i="12"/>
  <c r="E74" i="12"/>
  <c r="E81" i="12"/>
  <c r="E88" i="12"/>
  <c r="E96" i="12"/>
  <c r="E103" i="12"/>
  <c r="E110" i="12"/>
  <c r="E117" i="12"/>
  <c r="G23" i="12"/>
  <c r="G32" i="12"/>
  <c r="G41" i="12"/>
  <c r="G50" i="12"/>
  <c r="E54" i="12"/>
  <c r="E61" i="12"/>
  <c r="E68" i="12"/>
  <c r="E75" i="12"/>
  <c r="E82" i="12"/>
  <c r="E90" i="12"/>
  <c r="E97" i="12"/>
  <c r="E104" i="12"/>
  <c r="E111" i="12"/>
  <c r="E118" i="12"/>
  <c r="G27" i="12"/>
  <c r="E70" i="12"/>
  <c r="E92" i="12"/>
  <c r="E114" i="12"/>
  <c r="E76" i="12"/>
  <c r="E98" i="12"/>
  <c r="A55" i="12"/>
  <c r="A61" i="12"/>
  <c r="A67" i="12"/>
  <c r="A73" i="12"/>
  <c r="A79" i="12"/>
  <c r="A85" i="12"/>
  <c r="A91" i="12"/>
  <c r="A97" i="12"/>
  <c r="A103" i="12"/>
  <c r="A109" i="12"/>
  <c r="A115" i="12"/>
  <c r="E78" i="12"/>
  <c r="E99" i="12"/>
  <c r="A56" i="12"/>
  <c r="A62" i="12"/>
  <c r="A68" i="12"/>
  <c r="A74" i="12"/>
  <c r="A80" i="12"/>
  <c r="A86" i="12"/>
  <c r="A92" i="12"/>
  <c r="A98" i="12"/>
  <c r="A104" i="12"/>
  <c r="A110" i="12"/>
  <c r="A116" i="12"/>
  <c r="E55" i="12"/>
  <c r="E84" i="12"/>
  <c r="E105" i="12"/>
  <c r="A57" i="12"/>
  <c r="A63" i="12"/>
  <c r="A69" i="12"/>
  <c r="A75" i="12"/>
  <c r="A81" i="12"/>
  <c r="A87" i="12"/>
  <c r="A93" i="12"/>
  <c r="A99" i="12"/>
  <c r="A105" i="12"/>
  <c r="A111" i="12"/>
  <c r="A117" i="12"/>
  <c r="G45" i="12"/>
  <c r="E62" i="12"/>
  <c r="E85" i="12"/>
  <c r="E106" i="12"/>
  <c r="E69" i="12"/>
  <c r="A59" i="12"/>
  <c r="A71" i="12"/>
  <c r="A83" i="12"/>
  <c r="A95" i="12"/>
  <c r="A107" i="12"/>
  <c r="D58" i="12"/>
  <c r="E91" i="12"/>
  <c r="A60" i="12"/>
  <c r="A72" i="12"/>
  <c r="A84" i="12"/>
  <c r="A96" i="12"/>
  <c r="A108" i="12"/>
  <c r="D53" i="12"/>
  <c r="E112" i="12"/>
  <c r="A64" i="12"/>
  <c r="A76" i="12"/>
  <c r="A88" i="12"/>
  <c r="A100" i="12"/>
  <c r="A112" i="12"/>
  <c r="D54" i="12"/>
  <c r="D60" i="12"/>
  <c r="G36" i="12"/>
  <c r="A53" i="12"/>
  <c r="A65" i="12"/>
  <c r="A77" i="12"/>
  <c r="A89" i="12"/>
  <c r="A101" i="12"/>
  <c r="A113" i="12"/>
  <c r="A54" i="12"/>
  <c r="A66" i="12"/>
  <c r="A78" i="12"/>
  <c r="A90" i="12"/>
  <c r="A102" i="12"/>
  <c r="A114" i="12"/>
  <c r="A118" i="12"/>
  <c r="D62" i="12"/>
  <c r="D68" i="12"/>
  <c r="D74" i="12"/>
  <c r="D80" i="12"/>
  <c r="D86" i="12"/>
  <c r="D92" i="12"/>
  <c r="D98" i="12"/>
  <c r="D104" i="12"/>
  <c r="D110" i="12"/>
  <c r="D116" i="12"/>
  <c r="C58" i="12"/>
  <c r="C64" i="12"/>
  <c r="C70" i="12"/>
  <c r="C76" i="12"/>
  <c r="C82" i="12"/>
  <c r="C88" i="12"/>
  <c r="C94" i="12"/>
  <c r="C100" i="12"/>
  <c r="C106" i="12"/>
  <c r="C112" i="12"/>
  <c r="C118" i="12"/>
  <c r="B54" i="12"/>
  <c r="B60" i="12"/>
  <c r="B66" i="12"/>
  <c r="B72" i="12"/>
  <c r="B78" i="12"/>
  <c r="A58" i="12"/>
  <c r="D55" i="12"/>
  <c r="D63" i="12"/>
  <c r="D69" i="12"/>
  <c r="D75" i="12"/>
  <c r="D81" i="12"/>
  <c r="D87" i="12"/>
  <c r="D93" i="12"/>
  <c r="D99" i="12"/>
  <c r="D105" i="12"/>
  <c r="D111" i="12"/>
  <c r="D117" i="12"/>
  <c r="C53" i="12"/>
  <c r="C59" i="12"/>
  <c r="C65" i="12"/>
  <c r="C71" i="12"/>
  <c r="C77" i="12"/>
  <c r="C83" i="12"/>
  <c r="C89" i="12"/>
  <c r="C95" i="12"/>
  <c r="C101" i="12"/>
  <c r="C107" i="12"/>
  <c r="C113" i="12"/>
  <c r="A70" i="12"/>
  <c r="D56" i="12"/>
  <c r="D64" i="12"/>
  <c r="D70" i="12"/>
  <c r="D76" i="12"/>
  <c r="D82" i="12"/>
  <c r="D88" i="12"/>
  <c r="D94" i="12"/>
  <c r="D100" i="12"/>
  <c r="D106" i="12"/>
  <c r="D112" i="12"/>
  <c r="A82" i="12"/>
  <c r="D57" i="12"/>
  <c r="D65" i="12"/>
  <c r="D71" i="12"/>
  <c r="D77" i="12"/>
  <c r="D83" i="12"/>
  <c r="D89" i="12"/>
  <c r="D95" i="12"/>
  <c r="D101" i="12"/>
  <c r="D107" i="12"/>
  <c r="D113" i="12"/>
  <c r="A94" i="12"/>
  <c r="D59" i="12"/>
  <c r="D66" i="12"/>
  <c r="D72" i="12"/>
  <c r="D78" i="12"/>
  <c r="D84" i="12"/>
  <c r="D90" i="12"/>
  <c r="D96" i="12"/>
  <c r="D102" i="12"/>
  <c r="D108" i="12"/>
  <c r="D114" i="12"/>
  <c r="A106" i="12"/>
  <c r="D91" i="12"/>
  <c r="C55" i="12"/>
  <c r="C63" i="12"/>
  <c r="C73" i="12"/>
  <c r="C81" i="12"/>
  <c r="C91" i="12"/>
  <c r="C99" i="12"/>
  <c r="C109" i="12"/>
  <c r="C117" i="12"/>
  <c r="B58" i="12"/>
  <c r="B65" i="12"/>
  <c r="B73" i="12"/>
  <c r="B80" i="12"/>
  <c r="B86" i="12"/>
  <c r="B92" i="12"/>
  <c r="B98" i="12"/>
  <c r="B104" i="12"/>
  <c r="B110" i="12"/>
  <c r="B116" i="12"/>
  <c r="G117" i="12"/>
  <c r="G115" i="12"/>
  <c r="G113" i="12"/>
  <c r="G111" i="12"/>
  <c r="G109" i="12"/>
  <c r="G107" i="12"/>
  <c r="G105" i="12"/>
  <c r="G103" i="12"/>
  <c r="G101" i="12"/>
  <c r="G99" i="12"/>
  <c r="G97" i="12"/>
  <c r="G95" i="12"/>
  <c r="G93" i="12"/>
  <c r="G91" i="12"/>
  <c r="G89" i="12"/>
  <c r="G87" i="12"/>
  <c r="G85" i="12"/>
  <c r="G83" i="12"/>
  <c r="G81" i="12"/>
  <c r="G79" i="12"/>
  <c r="G77" i="12"/>
  <c r="G75" i="12"/>
  <c r="G73" i="12"/>
  <c r="G71" i="12"/>
  <c r="G69" i="12"/>
  <c r="G67" i="12"/>
  <c r="G65" i="12"/>
  <c r="G63" i="12"/>
  <c r="G61" i="12"/>
  <c r="G59" i="12"/>
  <c r="G57" i="12"/>
  <c r="G55" i="12"/>
  <c r="B64" i="12"/>
  <c r="D61" i="12"/>
  <c r="D97" i="12"/>
  <c r="C56" i="12"/>
  <c r="C66" i="12"/>
  <c r="C74" i="12"/>
  <c r="C84" i="12"/>
  <c r="C92" i="12"/>
  <c r="C102" i="12"/>
  <c r="C110" i="12"/>
  <c r="B59" i="12"/>
  <c r="B67" i="12"/>
  <c r="B74" i="12"/>
  <c r="B81" i="12"/>
  <c r="B87" i="12"/>
  <c r="B93" i="12"/>
  <c r="B99" i="12"/>
  <c r="B105" i="12"/>
  <c r="B111" i="12"/>
  <c r="B117" i="12"/>
  <c r="D67" i="12"/>
  <c r="D103" i="12"/>
  <c r="C57" i="12"/>
  <c r="C67" i="12"/>
  <c r="C75" i="12"/>
  <c r="C85" i="12"/>
  <c r="C93" i="12"/>
  <c r="C103" i="12"/>
  <c r="C111" i="12"/>
  <c r="B53" i="12"/>
  <c r="B61" i="12"/>
  <c r="B68" i="12"/>
  <c r="B75" i="12"/>
  <c r="B82" i="12"/>
  <c r="B88" i="12"/>
  <c r="B94" i="12"/>
  <c r="B100" i="12"/>
  <c r="B106" i="12"/>
  <c r="B112" i="12"/>
  <c r="B118" i="12"/>
  <c r="D73" i="12"/>
  <c r="D109" i="12"/>
  <c r="C60" i="12"/>
  <c r="C68" i="12"/>
  <c r="C78" i="12"/>
  <c r="C86" i="12"/>
  <c r="C96" i="12"/>
  <c r="C104" i="12"/>
  <c r="C114" i="12"/>
  <c r="B55" i="12"/>
  <c r="B62" i="12"/>
  <c r="B69" i="12"/>
  <c r="B76" i="12"/>
  <c r="B83" i="12"/>
  <c r="B89" i="12"/>
  <c r="B95" i="12"/>
  <c r="B101" i="12"/>
  <c r="B107" i="12"/>
  <c r="B113" i="12"/>
  <c r="G118" i="12"/>
  <c r="G116" i="12"/>
  <c r="G114" i="12"/>
  <c r="G112" i="12"/>
  <c r="G110" i="12"/>
  <c r="G108" i="12"/>
  <c r="G106" i="12"/>
  <c r="G104" i="12"/>
  <c r="G102" i="12"/>
  <c r="G100" i="12"/>
  <c r="G98" i="12"/>
  <c r="G96" i="12"/>
  <c r="G94" i="12"/>
  <c r="G92" i="12"/>
  <c r="G90" i="12"/>
  <c r="G88" i="12"/>
  <c r="G86" i="12"/>
  <c r="G84" i="12"/>
  <c r="G82" i="12"/>
  <c r="G80" i="12"/>
  <c r="G78" i="12"/>
  <c r="G76" i="12"/>
  <c r="G74" i="12"/>
  <c r="G72" i="12"/>
  <c r="G70" i="12"/>
  <c r="G68" i="12"/>
  <c r="G66" i="12"/>
  <c r="G64" i="12"/>
  <c r="G62" i="12"/>
  <c r="G60" i="12"/>
  <c r="G58" i="12"/>
  <c r="G56" i="12"/>
  <c r="G54" i="12"/>
  <c r="D79" i="12"/>
  <c r="D115" i="12"/>
  <c r="C61" i="12"/>
  <c r="C69" i="12"/>
  <c r="C79" i="12"/>
  <c r="C87" i="12"/>
  <c r="C97" i="12"/>
  <c r="C105" i="12"/>
  <c r="C115" i="12"/>
  <c r="B56" i="12"/>
  <c r="B63" i="12"/>
  <c r="B70" i="12"/>
  <c r="B77" i="12"/>
  <c r="B84" i="12"/>
  <c r="B90" i="12"/>
  <c r="B96" i="12"/>
  <c r="B102" i="12"/>
  <c r="B108" i="12"/>
  <c r="B114" i="12"/>
  <c r="D85" i="12"/>
  <c r="D118" i="12"/>
  <c r="C54" i="12"/>
  <c r="C62" i="12"/>
  <c r="C72" i="12"/>
  <c r="C80" i="12"/>
  <c r="C90" i="12"/>
  <c r="C98" i="12"/>
  <c r="C108" i="12"/>
  <c r="C116" i="12"/>
  <c r="B57" i="12"/>
  <c r="B71" i="12"/>
  <c r="B79" i="12"/>
  <c r="B85" i="12"/>
  <c r="B91" i="12"/>
  <c r="B97" i="12"/>
  <c r="B103" i="12"/>
  <c r="B109" i="12"/>
  <c r="B115" i="12"/>
  <c r="E125" i="12"/>
  <c r="E127" i="12"/>
  <c r="E133" i="12"/>
  <c r="E139" i="12"/>
  <c r="E145" i="12"/>
  <c r="E151" i="12"/>
  <c r="E157" i="12"/>
  <c r="E163" i="12"/>
  <c r="E169" i="12"/>
  <c r="E175" i="12"/>
  <c r="E122" i="12"/>
  <c r="E123" i="12"/>
  <c r="E129" i="12"/>
  <c r="E135" i="12"/>
  <c r="E141" i="12"/>
  <c r="E147" i="12"/>
  <c r="E153" i="12"/>
  <c r="E159" i="12"/>
  <c r="E165" i="12"/>
  <c r="E171" i="12"/>
  <c r="E177" i="12"/>
  <c r="E183" i="12"/>
  <c r="E189" i="12"/>
  <c r="E195" i="12"/>
  <c r="E201" i="12"/>
  <c r="E207" i="12"/>
  <c r="E213" i="12"/>
  <c r="E219" i="12"/>
  <c r="E124" i="12"/>
  <c r="E134" i="12"/>
  <c r="E143" i="12"/>
  <c r="E152" i="12"/>
  <c r="E161" i="12"/>
  <c r="E170" i="12"/>
  <c r="E179" i="12"/>
  <c r="E186" i="12"/>
  <c r="E193" i="12"/>
  <c r="E200" i="12"/>
  <c r="E208" i="12"/>
  <c r="E215" i="12"/>
  <c r="E126" i="12"/>
  <c r="E136" i="12"/>
  <c r="E144" i="12"/>
  <c r="E154" i="12"/>
  <c r="E162" i="12"/>
  <c r="E172" i="12"/>
  <c r="E180" i="12"/>
  <c r="E187" i="12"/>
  <c r="E194" i="12"/>
  <c r="E202" i="12"/>
  <c r="E209" i="12"/>
  <c r="E216" i="12"/>
  <c r="E128" i="12"/>
  <c r="E137" i="12"/>
  <c r="E146" i="12"/>
  <c r="E155" i="12"/>
  <c r="E164" i="12"/>
  <c r="E173" i="12"/>
  <c r="E181" i="12"/>
  <c r="E188" i="12"/>
  <c r="E196" i="12"/>
  <c r="E203" i="12"/>
  <c r="E210" i="12"/>
  <c r="E217" i="12"/>
  <c r="E130" i="12"/>
  <c r="E138" i="12"/>
  <c r="E148" i="12"/>
  <c r="E156" i="12"/>
  <c r="E166" i="12"/>
  <c r="E174" i="12"/>
  <c r="E182" i="12"/>
  <c r="E190" i="12"/>
  <c r="E197" i="12"/>
  <c r="E204" i="12"/>
  <c r="E211" i="12"/>
  <c r="E218" i="12"/>
  <c r="E131" i="12"/>
  <c r="E140" i="12"/>
  <c r="E149" i="12"/>
  <c r="E158" i="12"/>
  <c r="E167" i="12"/>
  <c r="E176" i="12"/>
  <c r="E184" i="12"/>
  <c r="E191" i="12"/>
  <c r="E198" i="12"/>
  <c r="E205" i="12"/>
  <c r="E212" i="12"/>
  <c r="E220" i="12"/>
  <c r="E132" i="12"/>
  <c r="E142" i="12"/>
  <c r="E150" i="12"/>
  <c r="E160" i="12"/>
  <c r="E168" i="12"/>
  <c r="E178" i="12"/>
  <c r="E185" i="12"/>
  <c r="E192" i="12"/>
  <c r="E199" i="12"/>
  <c r="E206" i="12"/>
  <c r="E214" i="12"/>
  <c r="E221" i="12"/>
  <c r="D123" i="12"/>
  <c r="D125" i="12"/>
  <c r="D127" i="12"/>
  <c r="D129" i="12"/>
  <c r="D131" i="12"/>
  <c r="D133" i="12"/>
  <c r="D135" i="12"/>
  <c r="D137" i="12"/>
  <c r="D139" i="12"/>
  <c r="D141" i="12"/>
  <c r="D143" i="12"/>
  <c r="D145" i="12"/>
  <c r="D147" i="12"/>
  <c r="D149" i="12"/>
  <c r="D151" i="12"/>
  <c r="D153" i="12"/>
  <c r="D155" i="12"/>
  <c r="D159" i="12"/>
  <c r="D165" i="12"/>
  <c r="D171" i="12"/>
  <c r="D177" i="12"/>
  <c r="D183" i="12"/>
  <c r="D189" i="12"/>
  <c r="D195" i="12"/>
  <c r="D201" i="12"/>
  <c r="D207" i="12"/>
  <c r="D213" i="12"/>
  <c r="D219" i="12"/>
  <c r="C125" i="12"/>
  <c r="C131" i="12"/>
  <c r="C137" i="12"/>
  <c r="C143" i="12"/>
  <c r="C149" i="12"/>
  <c r="C155" i="12"/>
  <c r="C161" i="12"/>
  <c r="C167" i="12"/>
  <c r="C173" i="12"/>
  <c r="C179" i="12"/>
  <c r="C185" i="12"/>
  <c r="C191" i="12"/>
  <c r="C197" i="12"/>
  <c r="C203" i="12"/>
  <c r="C209" i="12"/>
  <c r="C215" i="12"/>
  <c r="C221" i="12"/>
  <c r="B127" i="12"/>
  <c r="B133" i="12"/>
  <c r="B139" i="12"/>
  <c r="B145" i="12"/>
  <c r="B151" i="12"/>
  <c r="B157" i="12"/>
  <c r="B163" i="12"/>
  <c r="B169" i="12"/>
  <c r="B175" i="12"/>
  <c r="B181" i="12"/>
  <c r="B187" i="12"/>
  <c r="B193" i="12"/>
  <c r="B199" i="12"/>
  <c r="B205" i="12"/>
  <c r="B211" i="12"/>
  <c r="B217" i="12"/>
  <c r="A123" i="12"/>
  <c r="A129" i="12"/>
  <c r="A135" i="12"/>
  <c r="A141" i="12"/>
  <c r="A147" i="12"/>
  <c r="A153" i="12"/>
  <c r="A159" i="12"/>
  <c r="A165" i="12"/>
  <c r="A171" i="12"/>
  <c r="A177" i="12"/>
  <c r="A183" i="12"/>
  <c r="A189" i="12"/>
  <c r="A195" i="12"/>
  <c r="A201" i="12"/>
  <c r="A207" i="12"/>
  <c r="A213" i="12"/>
  <c r="A219" i="12"/>
  <c r="G122" i="12"/>
  <c r="G124" i="12"/>
  <c r="G126" i="12"/>
  <c r="G128" i="12"/>
  <c r="G130" i="12"/>
  <c r="G132" i="12"/>
  <c r="G134" i="12"/>
  <c r="G136" i="12"/>
  <c r="G138" i="12"/>
  <c r="G140" i="12"/>
  <c r="G142" i="12"/>
  <c r="G144" i="12"/>
  <c r="G146" i="12"/>
  <c r="G148" i="12"/>
  <c r="G150" i="12"/>
  <c r="G152" i="12"/>
  <c r="G154" i="12"/>
  <c r="G156" i="12"/>
  <c r="D160" i="12"/>
  <c r="D166" i="12"/>
  <c r="D172" i="12"/>
  <c r="D178" i="12"/>
  <c r="D184" i="12"/>
  <c r="D190" i="12"/>
  <c r="D196" i="12"/>
  <c r="D202" i="12"/>
  <c r="D208" i="12"/>
  <c r="D214" i="12"/>
  <c r="D220" i="12"/>
  <c r="C126" i="12"/>
  <c r="C132" i="12"/>
  <c r="C138" i="12"/>
  <c r="C144" i="12"/>
  <c r="C150" i="12"/>
  <c r="C156" i="12"/>
  <c r="C162" i="12"/>
  <c r="C168" i="12"/>
  <c r="C174" i="12"/>
  <c r="C180" i="12"/>
  <c r="C186" i="12"/>
  <c r="C192" i="12"/>
  <c r="C198" i="12"/>
  <c r="C204" i="12"/>
  <c r="C210" i="12"/>
  <c r="C216" i="12"/>
  <c r="B122" i="12"/>
  <c r="B128" i="12"/>
  <c r="B134" i="12"/>
  <c r="B140" i="12"/>
  <c r="B146" i="12"/>
  <c r="B152" i="12"/>
  <c r="B158" i="12"/>
  <c r="B164" i="12"/>
  <c r="B170" i="12"/>
  <c r="B176" i="12"/>
  <c r="B182" i="12"/>
  <c r="B188" i="12"/>
  <c r="B194" i="12"/>
  <c r="B200" i="12"/>
  <c r="B206" i="12"/>
  <c r="B212" i="12"/>
  <c r="B218" i="12"/>
  <c r="A124" i="12"/>
  <c r="A130" i="12"/>
  <c r="A136" i="12"/>
  <c r="A142" i="12"/>
  <c r="A148" i="12"/>
  <c r="A154" i="12"/>
  <c r="A160" i="12"/>
  <c r="A166" i="12"/>
  <c r="A172" i="12"/>
  <c r="A178" i="12"/>
  <c r="A184" i="12"/>
  <c r="A190" i="12"/>
  <c r="A196" i="12"/>
  <c r="A202" i="12"/>
  <c r="A208" i="12"/>
  <c r="A214" i="12"/>
  <c r="A220" i="12"/>
  <c r="D161" i="12"/>
  <c r="D167" i="12"/>
  <c r="D173" i="12"/>
  <c r="D179" i="12"/>
  <c r="D185" i="12"/>
  <c r="D191" i="12"/>
  <c r="D197" i="12"/>
  <c r="D203" i="12"/>
  <c r="D209" i="12"/>
  <c r="D215" i="12"/>
  <c r="D221" i="12"/>
  <c r="C127" i="12"/>
  <c r="C133" i="12"/>
  <c r="C139" i="12"/>
  <c r="C145" i="12"/>
  <c r="C151" i="12"/>
  <c r="C157" i="12"/>
  <c r="C163" i="12"/>
  <c r="C169" i="12"/>
  <c r="C175" i="12"/>
  <c r="C181" i="12"/>
  <c r="C187" i="12"/>
  <c r="C193" i="12"/>
  <c r="C199" i="12"/>
  <c r="C205" i="12"/>
  <c r="C211" i="12"/>
  <c r="C217" i="12"/>
  <c r="B123" i="12"/>
  <c r="B129" i="12"/>
  <c r="B135" i="12"/>
  <c r="B141" i="12"/>
  <c r="B147" i="12"/>
  <c r="B153" i="12"/>
  <c r="B159" i="12"/>
  <c r="B165" i="12"/>
  <c r="B171" i="12"/>
  <c r="B177" i="12"/>
  <c r="B183" i="12"/>
  <c r="B189" i="12"/>
  <c r="B195" i="12"/>
  <c r="B201" i="12"/>
  <c r="B207" i="12"/>
  <c r="B213" i="12"/>
  <c r="B219" i="12"/>
  <c r="A125" i="12"/>
  <c r="A131" i="12"/>
  <c r="A137" i="12"/>
  <c r="A143" i="12"/>
  <c r="A149" i="12"/>
  <c r="A155" i="12"/>
  <c r="A161" i="12"/>
  <c r="A167" i="12"/>
  <c r="A173" i="12"/>
  <c r="A179" i="12"/>
  <c r="A185" i="12"/>
  <c r="A191" i="12"/>
  <c r="A197" i="12"/>
  <c r="A203" i="12"/>
  <c r="A209" i="12"/>
  <c r="A215" i="12"/>
  <c r="A221" i="12"/>
  <c r="D122" i="12"/>
  <c r="D124" i="12"/>
  <c r="D126" i="12"/>
  <c r="D128" i="12"/>
  <c r="D130" i="12"/>
  <c r="D132" i="12"/>
  <c r="D134" i="12"/>
  <c r="D136" i="12"/>
  <c r="D138" i="12"/>
  <c r="D140" i="12"/>
  <c r="D142" i="12"/>
  <c r="D144" i="12"/>
  <c r="D146" i="12"/>
  <c r="D148" i="12"/>
  <c r="D150" i="12"/>
  <c r="D152" i="12"/>
  <c r="D154" i="12"/>
  <c r="D156" i="12"/>
  <c r="D162" i="12"/>
  <c r="D168" i="12"/>
  <c r="D174" i="12"/>
  <c r="D180" i="12"/>
  <c r="D186" i="12"/>
  <c r="D192" i="12"/>
  <c r="D198" i="12"/>
  <c r="D204" i="12"/>
  <c r="D210" i="12"/>
  <c r="D216" i="12"/>
  <c r="C122" i="12"/>
  <c r="C128" i="12"/>
  <c r="G123" i="12"/>
  <c r="G125" i="12"/>
  <c r="G127" i="12"/>
  <c r="G129" i="12"/>
  <c r="G131" i="12"/>
  <c r="G133" i="12"/>
  <c r="G135" i="12"/>
  <c r="G137" i="12"/>
  <c r="G139" i="12"/>
  <c r="G141" i="12"/>
  <c r="G143" i="12"/>
  <c r="D158" i="12"/>
  <c r="D176" i="12"/>
  <c r="D194" i="12"/>
  <c r="D212" i="12"/>
  <c r="C130" i="12"/>
  <c r="C142" i="12"/>
  <c r="C154" i="12"/>
  <c r="C166" i="12"/>
  <c r="C178" i="12"/>
  <c r="C190" i="12"/>
  <c r="C202" i="12"/>
  <c r="C214" i="12"/>
  <c r="B126" i="12"/>
  <c r="B138" i="12"/>
  <c r="B150" i="12"/>
  <c r="B162" i="12"/>
  <c r="B174" i="12"/>
  <c r="B186" i="12"/>
  <c r="B198" i="12"/>
  <c r="B210" i="12"/>
  <c r="A122" i="12"/>
  <c r="A134" i="12"/>
  <c r="A146" i="12"/>
  <c r="A158" i="12"/>
  <c r="A170" i="12"/>
  <c r="A182" i="12"/>
  <c r="A194" i="12"/>
  <c r="A206" i="12"/>
  <c r="A218" i="12"/>
  <c r="G147" i="12"/>
  <c r="G153" i="12"/>
  <c r="D163" i="12"/>
  <c r="D181" i="12"/>
  <c r="D199" i="12"/>
  <c r="D217" i="12"/>
  <c r="C134" i="12"/>
  <c r="C146" i="12"/>
  <c r="C158" i="12"/>
  <c r="C170" i="12"/>
  <c r="C182" i="12"/>
  <c r="C194" i="12"/>
  <c r="C206" i="12"/>
  <c r="C218" i="12"/>
  <c r="B130" i="12"/>
  <c r="B142" i="12"/>
  <c r="B154" i="12"/>
  <c r="B166" i="12"/>
  <c r="B178" i="12"/>
  <c r="B190" i="12"/>
  <c r="B202" i="12"/>
  <c r="B214" i="12"/>
  <c r="A126" i="12"/>
  <c r="A138" i="12"/>
  <c r="A150" i="12"/>
  <c r="A162" i="12"/>
  <c r="A174" i="12"/>
  <c r="A186" i="12"/>
  <c r="A198" i="12"/>
  <c r="A210" i="12"/>
  <c r="D164" i="12"/>
  <c r="D182" i="12"/>
  <c r="D200" i="12"/>
  <c r="D218" i="12"/>
  <c r="C135" i="12"/>
  <c r="C147" i="12"/>
  <c r="C159" i="12"/>
  <c r="C171" i="12"/>
  <c r="C183" i="12"/>
  <c r="C195" i="12"/>
  <c r="C207" i="12"/>
  <c r="C219" i="12"/>
  <c r="B131" i="12"/>
  <c r="B143" i="12"/>
  <c r="B155" i="12"/>
  <c r="B167" i="12"/>
  <c r="B179" i="12"/>
  <c r="B191" i="12"/>
  <c r="B203" i="12"/>
  <c r="B215" i="12"/>
  <c r="A127" i="12"/>
  <c r="A139" i="12"/>
  <c r="A151" i="12"/>
  <c r="A163" i="12"/>
  <c r="A175" i="12"/>
  <c r="A187" i="12"/>
  <c r="A199" i="12"/>
  <c r="A211" i="12"/>
  <c r="G149" i="12"/>
  <c r="G155" i="12"/>
  <c r="D169" i="12"/>
  <c r="D187" i="12"/>
  <c r="D205" i="12"/>
  <c r="C123" i="12"/>
  <c r="C136" i="12"/>
  <c r="C148" i="12"/>
  <c r="C160" i="12"/>
  <c r="C172" i="12"/>
  <c r="C184" i="12"/>
  <c r="C196" i="12"/>
  <c r="C208" i="12"/>
  <c r="C220" i="12"/>
  <c r="B132" i="12"/>
  <c r="B144" i="12"/>
  <c r="B156" i="12"/>
  <c r="B168" i="12"/>
  <c r="B180" i="12"/>
  <c r="B192" i="12"/>
  <c r="B204" i="12"/>
  <c r="B216" i="12"/>
  <c r="A128" i="12"/>
  <c r="A140" i="12"/>
  <c r="A152" i="12"/>
  <c r="A164" i="12"/>
  <c r="A176" i="12"/>
  <c r="A188" i="12"/>
  <c r="A200" i="12"/>
  <c r="A212" i="12"/>
  <c r="D170" i="12"/>
  <c r="D188" i="12"/>
  <c r="D206" i="12"/>
  <c r="C124" i="12"/>
  <c r="C140" i="12"/>
  <c r="C152" i="12"/>
  <c r="C164" i="12"/>
  <c r="C176" i="12"/>
  <c r="C188" i="12"/>
  <c r="C200" i="12"/>
  <c r="C212" i="12"/>
  <c r="B124" i="12"/>
  <c r="B136" i="12"/>
  <c r="B148" i="12"/>
  <c r="B160" i="12"/>
  <c r="B172" i="12"/>
  <c r="B184" i="12"/>
  <c r="B196" i="12"/>
  <c r="B208" i="12"/>
  <c r="B220" i="12"/>
  <c r="A132" i="12"/>
  <c r="A144" i="12"/>
  <c r="A156" i="12"/>
  <c r="A168" i="12"/>
  <c r="A180" i="12"/>
  <c r="A192" i="12"/>
  <c r="A204" i="12"/>
  <c r="A216" i="12"/>
  <c r="G145" i="12"/>
  <c r="G151" i="12"/>
  <c r="D157" i="12"/>
  <c r="D175" i="12"/>
  <c r="D193" i="12"/>
  <c r="D211" i="12"/>
  <c r="C129" i="12"/>
  <c r="C141" i="12"/>
  <c r="C153" i="12"/>
  <c r="C165" i="12"/>
  <c r="C177" i="12"/>
  <c r="C189" i="12"/>
  <c r="C201" i="12"/>
  <c r="C213" i="12"/>
  <c r="B125" i="12"/>
  <c r="B137" i="12"/>
  <c r="B149" i="12"/>
  <c r="B161" i="12"/>
  <c r="B173" i="12"/>
  <c r="B185" i="12"/>
  <c r="B197" i="12"/>
  <c r="B209" i="12"/>
  <c r="B221" i="12"/>
  <c r="A133" i="12"/>
  <c r="A145" i="12"/>
  <c r="A157" i="12"/>
  <c r="A169" i="12"/>
  <c r="A181" i="12"/>
  <c r="A193" i="12"/>
  <c r="A205" i="12"/>
  <c r="A217" i="12"/>
  <c r="G211" i="12"/>
  <c r="G207" i="12"/>
  <c r="G203" i="12"/>
  <c r="G199" i="12"/>
  <c r="G195" i="12"/>
  <c r="G189" i="12"/>
  <c r="G181" i="12"/>
  <c r="G167" i="12"/>
  <c r="G161" i="12"/>
  <c r="G217" i="12"/>
  <c r="G171" i="12"/>
  <c r="G220" i="12"/>
  <c r="G218" i="12"/>
  <c r="G216" i="12"/>
  <c r="G214" i="12"/>
  <c r="G212" i="12"/>
  <c r="G210" i="12"/>
  <c r="G208" i="12"/>
  <c r="G206" i="12"/>
  <c r="G204" i="12"/>
  <c r="G202" i="12"/>
  <c r="G200" i="12"/>
  <c r="G198" i="12"/>
  <c r="G196" i="12"/>
  <c r="G194" i="12"/>
  <c r="G192" i="12"/>
  <c r="G190" i="12"/>
  <c r="G188" i="12"/>
  <c r="G186" i="12"/>
  <c r="G184" i="12"/>
  <c r="G182" i="12"/>
  <c r="G180" i="12"/>
  <c r="G178" i="12"/>
  <c r="G176" i="12"/>
  <c r="G174" i="12"/>
  <c r="G172" i="12"/>
  <c r="G170" i="12"/>
  <c r="G168" i="12"/>
  <c r="G166" i="12"/>
  <c r="G164" i="12"/>
  <c r="G162" i="12"/>
  <c r="G160" i="12"/>
  <c r="G158" i="12"/>
  <c r="G221" i="12"/>
  <c r="G185" i="12"/>
  <c r="G159" i="12"/>
  <c r="G219" i="12"/>
  <c r="G175" i="12"/>
  <c r="G213" i="12"/>
  <c r="G205" i="12"/>
  <c r="G197" i="12"/>
  <c r="G191" i="12"/>
  <c r="G183" i="12"/>
  <c r="G177" i="12"/>
  <c r="G169" i="12"/>
  <c r="G163" i="12"/>
  <c r="G215" i="12"/>
  <c r="G209" i="12"/>
  <c r="G201" i="12"/>
  <c r="G193" i="12"/>
  <c r="G187" i="12"/>
  <c r="G179" i="12"/>
  <c r="G173" i="12"/>
  <c r="G165" i="12"/>
  <c r="G157" i="12"/>
  <c r="B47" i="6" l="1"/>
  <c r="C36" i="6"/>
  <c r="C39" i="6"/>
  <c r="B46" i="6"/>
  <c r="C20" i="6"/>
  <c r="C31" i="6"/>
  <c r="A28" i="6"/>
  <c r="A39" i="6"/>
  <c r="C29" i="6"/>
  <c r="D39" i="6"/>
  <c r="D36" i="6"/>
  <c r="A31" i="6"/>
  <c r="A29" i="6"/>
  <c r="A37" i="6"/>
  <c r="A47" i="6"/>
  <c r="C38" i="6"/>
  <c r="A36" i="6"/>
  <c r="B52" i="6"/>
  <c r="D37" i="6"/>
  <c r="B38" i="6"/>
  <c r="B37" i="6"/>
  <c r="A26" i="6"/>
  <c r="D29" i="6"/>
  <c r="B40" i="6"/>
  <c r="B39" i="6"/>
  <c r="D28" i="6"/>
  <c r="A46" i="6"/>
  <c r="B31" i="6"/>
  <c r="A20" i="6"/>
  <c r="A24" i="6"/>
  <c r="B19" i="6"/>
  <c r="C47" i="6"/>
  <c r="A38" i="6"/>
  <c r="B30" i="6"/>
  <c r="D20" i="6"/>
  <c r="D46" i="6"/>
  <c r="C19" i="6"/>
  <c r="C42" i="6"/>
  <c r="A32" i="6"/>
  <c r="B24" i="6"/>
  <c r="C50" i="6"/>
  <c r="A49" i="6"/>
  <c r="A23" i="6"/>
  <c r="D49" i="6"/>
  <c r="B49" i="6"/>
  <c r="D32" i="6"/>
  <c r="A19" i="6"/>
  <c r="C21" i="6"/>
  <c r="D42" i="6"/>
  <c r="A42" i="6"/>
  <c r="C32" i="6"/>
  <c r="B32" i="6"/>
  <c r="C24" i="6"/>
  <c r="C23" i="6"/>
  <c r="B42" i="6"/>
  <c r="D25" i="6"/>
  <c r="D23" i="6"/>
  <c r="D44" i="6"/>
  <c r="I163" i="12"/>
  <c r="H163" i="12"/>
  <c r="I192" i="12"/>
  <c r="H192" i="12"/>
  <c r="I158" i="12"/>
  <c r="H158" i="12"/>
  <c r="I181" i="12"/>
  <c r="H181" i="12"/>
  <c r="I137" i="12"/>
  <c r="H137" i="12"/>
  <c r="I125" i="12"/>
  <c r="H125" i="12"/>
  <c r="I152" i="12"/>
  <c r="H152" i="12"/>
  <c r="I140" i="12"/>
  <c r="H140" i="12"/>
  <c r="I128" i="12"/>
  <c r="H128" i="12"/>
  <c r="H60" i="12"/>
  <c r="I60" i="12"/>
  <c r="I72" i="12"/>
  <c r="H72" i="12"/>
  <c r="H84" i="12"/>
  <c r="I84" i="12"/>
  <c r="H96" i="12"/>
  <c r="I96" i="12"/>
  <c r="H108" i="12"/>
  <c r="I108" i="12"/>
  <c r="I55" i="12"/>
  <c r="H55" i="12"/>
  <c r="I67" i="12"/>
  <c r="H67" i="12"/>
  <c r="I79" i="12"/>
  <c r="H79" i="12"/>
  <c r="I91" i="12"/>
  <c r="H91" i="12"/>
  <c r="I103" i="12"/>
  <c r="H103" i="12"/>
  <c r="I115" i="12"/>
  <c r="H115" i="12"/>
  <c r="I30" i="12"/>
  <c r="H30" i="12"/>
  <c r="I53" i="12"/>
  <c r="H53" i="12"/>
  <c r="I26" i="12"/>
  <c r="H26" i="12"/>
  <c r="H234" i="6"/>
  <c r="C234" i="6" s="1"/>
  <c r="G234" i="6"/>
  <c r="G238" i="6"/>
  <c r="C238" i="6" s="1"/>
  <c r="H238" i="6"/>
  <c r="A21" i="6"/>
  <c r="D38" i="6"/>
  <c r="D21" i="6"/>
  <c r="H228" i="6"/>
  <c r="G228" i="6"/>
  <c r="I205" i="12"/>
  <c r="H205" i="12"/>
  <c r="I216" i="12"/>
  <c r="H216" i="12"/>
  <c r="I149" i="12"/>
  <c r="H149" i="12"/>
  <c r="I213" i="12"/>
  <c r="H213" i="12"/>
  <c r="I206" i="12"/>
  <c r="H206" i="12"/>
  <c r="I211" i="12"/>
  <c r="H211" i="12"/>
  <c r="I151" i="12"/>
  <c r="H151" i="12"/>
  <c r="I160" i="12"/>
  <c r="H160" i="12"/>
  <c r="I208" i="12"/>
  <c r="H208" i="12"/>
  <c r="I145" i="12"/>
  <c r="H145" i="12"/>
  <c r="I135" i="12"/>
  <c r="H135" i="12"/>
  <c r="I123" i="12"/>
  <c r="H123" i="12"/>
  <c r="I150" i="12"/>
  <c r="H150" i="12"/>
  <c r="I138" i="12"/>
  <c r="H138" i="12"/>
  <c r="I126" i="12"/>
  <c r="H126" i="12"/>
  <c r="I62" i="12"/>
  <c r="H62" i="12"/>
  <c r="H74" i="12"/>
  <c r="I74" i="12"/>
  <c r="H86" i="12"/>
  <c r="I86" i="12"/>
  <c r="I98" i="12"/>
  <c r="H98" i="12"/>
  <c r="H110" i="12"/>
  <c r="I110" i="12"/>
  <c r="I57" i="12"/>
  <c r="H57" i="12"/>
  <c r="I69" i="12"/>
  <c r="H69" i="12"/>
  <c r="I81" i="12"/>
  <c r="H81" i="12"/>
  <c r="I93" i="12"/>
  <c r="H93" i="12"/>
  <c r="I105" i="12"/>
  <c r="H105" i="12"/>
  <c r="I117" i="12"/>
  <c r="H117" i="12"/>
  <c r="I32" i="12"/>
  <c r="E32" i="12" s="1"/>
  <c r="H32" i="12"/>
  <c r="I42" i="12"/>
  <c r="H42" i="12"/>
  <c r="I29" i="12"/>
  <c r="H29" i="12"/>
  <c r="I46" i="12"/>
  <c r="H46" i="12"/>
  <c r="I37" i="12"/>
  <c r="H37" i="12"/>
  <c r="I28" i="12"/>
  <c r="H28" i="12"/>
  <c r="I19" i="12"/>
  <c r="H19" i="12"/>
  <c r="H235" i="6"/>
  <c r="G235" i="6"/>
  <c r="B43" i="6"/>
  <c r="C52" i="6"/>
  <c r="D43" i="6"/>
  <c r="D24" i="6"/>
  <c r="H230" i="6"/>
  <c r="G230" i="6"/>
  <c r="H226" i="6"/>
  <c r="G226" i="6"/>
  <c r="I168" i="12"/>
  <c r="H168" i="12"/>
  <c r="I207" i="12"/>
  <c r="H207" i="12"/>
  <c r="I169" i="12"/>
  <c r="H169" i="12"/>
  <c r="I170" i="12"/>
  <c r="H170" i="12"/>
  <c r="I218" i="12"/>
  <c r="H218" i="12"/>
  <c r="I193" i="12"/>
  <c r="H193" i="12"/>
  <c r="I172" i="12"/>
  <c r="H172" i="12"/>
  <c r="I220" i="12"/>
  <c r="H220" i="12"/>
  <c r="I157" i="12"/>
  <c r="H157" i="12"/>
  <c r="I198" i="12"/>
  <c r="H198" i="12"/>
  <c r="I133" i="12"/>
  <c r="H133" i="12"/>
  <c r="I148" i="12"/>
  <c r="H148" i="12"/>
  <c r="I136" i="12"/>
  <c r="H136" i="12"/>
  <c r="I124" i="12"/>
  <c r="H124" i="12"/>
  <c r="H64" i="12"/>
  <c r="I64" i="12"/>
  <c r="H76" i="12"/>
  <c r="I76" i="12"/>
  <c r="I88" i="12"/>
  <c r="H88" i="12"/>
  <c r="I100" i="12"/>
  <c r="H100" i="12"/>
  <c r="I112" i="12"/>
  <c r="H112" i="12"/>
  <c r="I59" i="12"/>
  <c r="H59" i="12"/>
  <c r="I71" i="12"/>
  <c r="H71" i="12"/>
  <c r="I83" i="12"/>
  <c r="H83" i="12"/>
  <c r="I95" i="12"/>
  <c r="H95" i="12"/>
  <c r="I107" i="12"/>
  <c r="H107" i="12"/>
  <c r="I36" i="12"/>
  <c r="E36" i="12" s="1"/>
  <c r="H36" i="12"/>
  <c r="I48" i="12"/>
  <c r="E48" i="12" s="1"/>
  <c r="H48" i="12"/>
  <c r="I21" i="12"/>
  <c r="H21" i="12"/>
  <c r="I44" i="12"/>
  <c r="H44" i="12"/>
  <c r="E26" i="12"/>
  <c r="H238" i="12"/>
  <c r="I238" i="12"/>
  <c r="D238" i="12" s="1"/>
  <c r="J238" i="12"/>
  <c r="J227" i="12"/>
  <c r="I227" i="12"/>
  <c r="H227" i="12"/>
  <c r="I225" i="12"/>
  <c r="J225" i="12"/>
  <c r="B225" i="12" s="1"/>
  <c r="H225" i="12"/>
  <c r="A45" i="6"/>
  <c r="D50" i="6"/>
  <c r="D33" i="6"/>
  <c r="H229" i="6"/>
  <c r="G229" i="6"/>
  <c r="I179" i="12"/>
  <c r="H179" i="12"/>
  <c r="I180" i="12"/>
  <c r="H180" i="12"/>
  <c r="I167" i="12"/>
  <c r="H167" i="12"/>
  <c r="I187" i="12"/>
  <c r="H187" i="12"/>
  <c r="I182" i="12"/>
  <c r="H182" i="12"/>
  <c r="I175" i="12"/>
  <c r="H175" i="12"/>
  <c r="I196" i="12"/>
  <c r="H196" i="12"/>
  <c r="I189" i="12"/>
  <c r="H189" i="12"/>
  <c r="I201" i="12"/>
  <c r="H201" i="12"/>
  <c r="I219" i="12"/>
  <c r="H219" i="12"/>
  <c r="I174" i="12"/>
  <c r="H174" i="12"/>
  <c r="I210" i="12"/>
  <c r="H210" i="12"/>
  <c r="I153" i="12"/>
  <c r="H153" i="12"/>
  <c r="I165" i="12"/>
  <c r="H165" i="12"/>
  <c r="I191" i="12"/>
  <c r="H191" i="12"/>
  <c r="I164" i="12"/>
  <c r="H164" i="12"/>
  <c r="I188" i="12"/>
  <c r="H188" i="12"/>
  <c r="I212" i="12"/>
  <c r="H212" i="12"/>
  <c r="I147" i="12"/>
  <c r="H147" i="12"/>
  <c r="I143" i="12"/>
  <c r="H143" i="12"/>
  <c r="I131" i="12"/>
  <c r="H131" i="12"/>
  <c r="I146" i="12"/>
  <c r="H146" i="12"/>
  <c r="I134" i="12"/>
  <c r="H134" i="12"/>
  <c r="I122" i="12"/>
  <c r="H122" i="12"/>
  <c r="H54" i="12"/>
  <c r="I54" i="12"/>
  <c r="H66" i="12"/>
  <c r="I66" i="12"/>
  <c r="H78" i="12"/>
  <c r="I78" i="12"/>
  <c r="H90" i="12"/>
  <c r="I90" i="12"/>
  <c r="H102" i="12"/>
  <c r="I102" i="12"/>
  <c r="I114" i="12"/>
  <c r="H114" i="12"/>
  <c r="I61" i="12"/>
  <c r="H61" i="12"/>
  <c r="I73" i="12"/>
  <c r="H73" i="12"/>
  <c r="I85" i="12"/>
  <c r="H85" i="12"/>
  <c r="I97" i="12"/>
  <c r="H97" i="12"/>
  <c r="I109" i="12"/>
  <c r="H109" i="12"/>
  <c r="I50" i="12"/>
  <c r="E50" i="12" s="1"/>
  <c r="H50" i="12"/>
  <c r="I23" i="12"/>
  <c r="E23" i="12" s="1"/>
  <c r="H23" i="12"/>
  <c r="E42" i="12"/>
  <c r="I33" i="12"/>
  <c r="H33" i="12"/>
  <c r="I47" i="12"/>
  <c r="H47" i="12"/>
  <c r="I20" i="12"/>
  <c r="H20" i="12"/>
  <c r="I52" i="12"/>
  <c r="H52" i="12"/>
  <c r="I43" i="12"/>
  <c r="H43" i="12"/>
  <c r="I34" i="12"/>
  <c r="H34" i="12"/>
  <c r="I25" i="12"/>
  <c r="H25" i="12"/>
  <c r="H234" i="12"/>
  <c r="J234" i="12"/>
  <c r="I234" i="12"/>
  <c r="J235" i="12"/>
  <c r="A235" i="12" s="1"/>
  <c r="H235" i="12"/>
  <c r="I235" i="12"/>
  <c r="J230" i="12"/>
  <c r="I230" i="12"/>
  <c r="H230" i="12"/>
  <c r="H237" i="6"/>
  <c r="G237" i="6"/>
  <c r="A234" i="6"/>
  <c r="B50" i="6"/>
  <c r="D19" i="6"/>
  <c r="H227" i="6"/>
  <c r="G227" i="6"/>
  <c r="I221" i="12"/>
  <c r="H221" i="12"/>
  <c r="I194" i="12"/>
  <c r="H194" i="12"/>
  <c r="I177" i="12"/>
  <c r="H177" i="12"/>
  <c r="I184" i="12"/>
  <c r="H184" i="12"/>
  <c r="I183" i="12"/>
  <c r="H183" i="12"/>
  <c r="I162" i="12"/>
  <c r="H162" i="12"/>
  <c r="I186" i="12"/>
  <c r="H186" i="12"/>
  <c r="I171" i="12"/>
  <c r="H171" i="12"/>
  <c r="I195" i="12"/>
  <c r="H195" i="12"/>
  <c r="I209" i="12"/>
  <c r="H209" i="12"/>
  <c r="I159" i="12"/>
  <c r="H159" i="12"/>
  <c r="I176" i="12"/>
  <c r="H176" i="12"/>
  <c r="I200" i="12"/>
  <c r="H200" i="12"/>
  <c r="I217" i="12"/>
  <c r="H217" i="12"/>
  <c r="I199" i="12"/>
  <c r="H199" i="12"/>
  <c r="I173" i="12"/>
  <c r="H173" i="12"/>
  <c r="I215" i="12"/>
  <c r="H215" i="12"/>
  <c r="I197" i="12"/>
  <c r="H197" i="12"/>
  <c r="I185" i="12"/>
  <c r="H185" i="12"/>
  <c r="I166" i="12"/>
  <c r="H166" i="12"/>
  <c r="I178" i="12"/>
  <c r="H178" i="12"/>
  <c r="I190" i="12"/>
  <c r="H190" i="12"/>
  <c r="I202" i="12"/>
  <c r="H202" i="12"/>
  <c r="I214" i="12"/>
  <c r="H214" i="12"/>
  <c r="I161" i="12"/>
  <c r="H161" i="12"/>
  <c r="I203" i="12"/>
  <c r="H203" i="12"/>
  <c r="I155" i="12"/>
  <c r="H155" i="12"/>
  <c r="I141" i="12"/>
  <c r="H141" i="12"/>
  <c r="I129" i="12"/>
  <c r="H129" i="12"/>
  <c r="I156" i="12"/>
  <c r="H156" i="12"/>
  <c r="I144" i="12"/>
  <c r="H144" i="12"/>
  <c r="I132" i="12"/>
  <c r="H132" i="12"/>
  <c r="H56" i="12"/>
  <c r="I56" i="12"/>
  <c r="H68" i="12"/>
  <c r="I68" i="12"/>
  <c r="H80" i="12"/>
  <c r="I80" i="12"/>
  <c r="H92" i="12"/>
  <c r="I92" i="12"/>
  <c r="H104" i="12"/>
  <c r="I104" i="12"/>
  <c r="H116" i="12"/>
  <c r="I116" i="12"/>
  <c r="I63" i="12"/>
  <c r="H63" i="12"/>
  <c r="I75" i="12"/>
  <c r="H75" i="12"/>
  <c r="I87" i="12"/>
  <c r="H87" i="12"/>
  <c r="I99" i="12"/>
  <c r="H99" i="12"/>
  <c r="I111" i="12"/>
  <c r="H111" i="12"/>
  <c r="E30" i="12"/>
  <c r="I27" i="12"/>
  <c r="H27" i="12"/>
  <c r="E46" i="12"/>
  <c r="I39" i="12"/>
  <c r="H39" i="12"/>
  <c r="I35" i="12"/>
  <c r="H35" i="12"/>
  <c r="E27" i="12"/>
  <c r="E43" i="12"/>
  <c r="H237" i="12"/>
  <c r="I237" i="12"/>
  <c r="J237" i="12"/>
  <c r="I239" i="12"/>
  <c r="H239" i="12"/>
  <c r="J239" i="12"/>
  <c r="A234" i="12"/>
  <c r="H229" i="12"/>
  <c r="I229" i="12"/>
  <c r="J229" i="12"/>
  <c r="J226" i="12"/>
  <c r="I226" i="12"/>
  <c r="H226" i="12"/>
  <c r="A237" i="6"/>
  <c r="G239" i="6"/>
  <c r="H239" i="6"/>
  <c r="B234" i="6"/>
  <c r="A52" i="6"/>
  <c r="A50" i="6"/>
  <c r="D52" i="6"/>
  <c r="D45" i="6"/>
  <c r="D26" i="6"/>
  <c r="I204" i="12"/>
  <c r="H204" i="12"/>
  <c r="I139" i="12"/>
  <c r="H139" i="12"/>
  <c r="I127" i="12"/>
  <c r="H127" i="12"/>
  <c r="I154" i="12"/>
  <c r="H154" i="12"/>
  <c r="I142" i="12"/>
  <c r="H142" i="12"/>
  <c r="I130" i="12"/>
  <c r="H130" i="12"/>
  <c r="H58" i="12"/>
  <c r="I58" i="12"/>
  <c r="H70" i="12"/>
  <c r="I70" i="12"/>
  <c r="I82" i="12"/>
  <c r="H82" i="12"/>
  <c r="H94" i="12"/>
  <c r="I94" i="12"/>
  <c r="I106" i="12"/>
  <c r="H106" i="12"/>
  <c r="H118" i="12"/>
  <c r="I118" i="12"/>
  <c r="I65" i="12"/>
  <c r="H65" i="12"/>
  <c r="I77" i="12"/>
  <c r="H77" i="12"/>
  <c r="I89" i="12"/>
  <c r="H89" i="12"/>
  <c r="I101" i="12"/>
  <c r="H101" i="12"/>
  <c r="I113" i="12"/>
  <c r="H113" i="12"/>
  <c r="I45" i="12"/>
  <c r="H45" i="12"/>
  <c r="I41" i="12"/>
  <c r="H41" i="12"/>
  <c r="I51" i="12"/>
  <c r="H51" i="12"/>
  <c r="I24" i="12"/>
  <c r="D24" i="12" s="1"/>
  <c r="H24" i="12"/>
  <c r="I38" i="12"/>
  <c r="H38" i="12"/>
  <c r="I49" i="12"/>
  <c r="H49" i="12"/>
  <c r="I40" i="12"/>
  <c r="E40" i="12" s="1"/>
  <c r="H40" i="12"/>
  <c r="I31" i="12"/>
  <c r="H31" i="12"/>
  <c r="I22" i="12"/>
  <c r="D22" i="12" s="1"/>
  <c r="H22" i="12"/>
  <c r="J236" i="12"/>
  <c r="D236" i="12" s="1"/>
  <c r="I236" i="12"/>
  <c r="H236" i="12"/>
  <c r="J228" i="12"/>
  <c r="I228" i="12"/>
  <c r="H228" i="12"/>
  <c r="H236" i="6"/>
  <c r="C236" i="6" s="1"/>
  <c r="G236" i="6"/>
  <c r="C28" i="6"/>
  <c r="D31" i="6"/>
  <c r="H225" i="6"/>
  <c r="G225" i="6"/>
  <c r="C225" i="6" l="1"/>
  <c r="A225" i="12"/>
  <c r="E31" i="12"/>
  <c r="A31" i="12"/>
  <c r="D31" i="12"/>
  <c r="C31" i="12"/>
  <c r="B31" i="12"/>
  <c r="A49" i="12"/>
  <c r="D49" i="12"/>
  <c r="B49" i="12"/>
  <c r="C49" i="12"/>
  <c r="E39" i="12"/>
  <c r="A39" i="12"/>
  <c r="B39" i="12"/>
  <c r="D39" i="12"/>
  <c r="C39" i="12"/>
  <c r="A23" i="12"/>
  <c r="D23" i="12"/>
  <c r="C23" i="12"/>
  <c r="B23" i="12"/>
  <c r="C44" i="12"/>
  <c r="D44" i="12"/>
  <c r="A44" i="12"/>
  <c r="B44" i="12"/>
  <c r="A40" i="12"/>
  <c r="E49" i="12"/>
  <c r="D41" i="12"/>
  <c r="C41" i="12"/>
  <c r="B41" i="12"/>
  <c r="C22" i="12"/>
  <c r="B22" i="12"/>
  <c r="A51" i="12"/>
  <c r="C51" i="12"/>
  <c r="D51" i="12"/>
  <c r="B51" i="12"/>
  <c r="D237" i="12"/>
  <c r="C237" i="12"/>
  <c r="B237" i="12"/>
  <c r="A237" i="12"/>
  <c r="B225" i="6"/>
  <c r="B43" i="12"/>
  <c r="C43" i="12"/>
  <c r="D43" i="12"/>
  <c r="A43" i="12"/>
  <c r="D47" i="12"/>
  <c r="C47" i="12"/>
  <c r="B47" i="12"/>
  <c r="E47" i="12"/>
  <c r="A47" i="12"/>
  <c r="C236" i="12"/>
  <c r="A41" i="12"/>
  <c r="C235" i="6"/>
  <c r="B235" i="6"/>
  <c r="A235" i="6"/>
  <c r="E28" i="12"/>
  <c r="D28" i="12"/>
  <c r="B28" i="12"/>
  <c r="C28" i="12"/>
  <c r="A28" i="12"/>
  <c r="B29" i="12"/>
  <c r="D29" i="12"/>
  <c r="C29" i="12"/>
  <c r="A29" i="12"/>
  <c r="A32" i="12"/>
  <c r="C32" i="12"/>
  <c r="D32" i="12"/>
  <c r="B32" i="12"/>
  <c r="D26" i="12"/>
  <c r="A26" i="12"/>
  <c r="B26" i="12"/>
  <c r="C26" i="12"/>
  <c r="E41" i="12"/>
  <c r="D38" i="12"/>
  <c r="B38" i="12"/>
  <c r="C38" i="12"/>
  <c r="B237" i="6"/>
  <c r="C237" i="6"/>
  <c r="D50" i="12"/>
  <c r="B50" i="12"/>
  <c r="C50" i="12"/>
  <c r="A50" i="12"/>
  <c r="B21" i="12"/>
  <c r="C21" i="12"/>
  <c r="D21" i="12"/>
  <c r="E21" i="12"/>
  <c r="A21" i="12"/>
  <c r="A236" i="6"/>
  <c r="A38" i="12"/>
  <c r="C226" i="12"/>
  <c r="D226" i="12"/>
  <c r="B226" i="12"/>
  <c r="A226" i="12"/>
  <c r="D27" i="12"/>
  <c r="B27" i="12"/>
  <c r="C27" i="12"/>
  <c r="A27" i="12"/>
  <c r="B235" i="12"/>
  <c r="D235" i="12"/>
  <c r="C235" i="12"/>
  <c r="C25" i="12"/>
  <c r="B25" i="12"/>
  <c r="E25" i="12"/>
  <c r="A25" i="12"/>
  <c r="D25" i="12"/>
  <c r="B52" i="12"/>
  <c r="D52" i="12"/>
  <c r="A52" i="12"/>
  <c r="C52" i="12"/>
  <c r="E52" i="12"/>
  <c r="E33" i="12"/>
  <c r="B33" i="12"/>
  <c r="C33" i="12"/>
  <c r="D33" i="12"/>
  <c r="A33" i="12"/>
  <c r="A225" i="6"/>
  <c r="B236" i="6"/>
  <c r="E44" i="12"/>
  <c r="A36" i="12"/>
  <c r="C36" i="12"/>
  <c r="B36" i="12"/>
  <c r="B236" i="12"/>
  <c r="A37" i="12"/>
  <c r="B37" i="12"/>
  <c r="C37" i="12"/>
  <c r="E37" i="12"/>
  <c r="D37" i="12"/>
  <c r="A42" i="12"/>
  <c r="C42" i="12"/>
  <c r="D42" i="12"/>
  <c r="B42" i="12"/>
  <c r="A236" i="12"/>
  <c r="E29" i="12"/>
  <c r="E51" i="12"/>
  <c r="C40" i="12"/>
  <c r="B40" i="12"/>
  <c r="D40" i="12"/>
  <c r="A24" i="12"/>
  <c r="C24" i="12"/>
  <c r="D45" i="12"/>
  <c r="C45" i="12"/>
  <c r="B45" i="12"/>
  <c r="A35" i="12"/>
  <c r="E35" i="12"/>
  <c r="B35" i="12"/>
  <c r="D35" i="12"/>
  <c r="C35" i="12"/>
  <c r="B24" i="12"/>
  <c r="C238" i="12"/>
  <c r="A238" i="12"/>
  <c r="B238" i="12"/>
  <c r="D48" i="12"/>
  <c r="B48" i="12"/>
  <c r="C48" i="12"/>
  <c r="A48" i="12"/>
  <c r="E22" i="12"/>
  <c r="E38" i="12"/>
  <c r="A45" i="12"/>
  <c r="D36" i="12"/>
  <c r="B234" i="12"/>
  <c r="D234" i="12"/>
  <c r="C234" i="12"/>
  <c r="A34" i="12"/>
  <c r="D34" i="12"/>
  <c r="E34" i="12"/>
  <c r="C34" i="12"/>
  <c r="B34" i="12"/>
  <c r="D20" i="12"/>
  <c r="A20" i="12"/>
  <c r="B20" i="12"/>
  <c r="C20" i="12"/>
  <c r="E20" i="12"/>
  <c r="C225" i="12"/>
  <c r="A22" i="12"/>
  <c r="C226" i="6"/>
  <c r="A226" i="6"/>
  <c r="B226" i="6"/>
  <c r="E19" i="12"/>
  <c r="D19" i="12"/>
  <c r="B19" i="12"/>
  <c r="C19" i="12"/>
  <c r="A19" i="12"/>
  <c r="D46" i="12"/>
  <c r="C46" i="12"/>
  <c r="B46" i="12"/>
  <c r="A46" i="12"/>
  <c r="E24" i="12"/>
  <c r="B238" i="6"/>
  <c r="A238" i="6"/>
  <c r="E45" i="12"/>
  <c r="A30" i="12"/>
  <c r="D30" i="12"/>
  <c r="B30" i="12"/>
  <c r="C30" i="12"/>
  <c r="D22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100-000001000000}">
      <text>
        <r>
          <rPr>
            <b/>
            <sz val="10"/>
            <color rgb="FF000000"/>
            <rFont val="Tahoma"/>
            <family val="2"/>
          </rPr>
          <t xml:space="preserve">CLIENT NAME
</t>
        </r>
        <r>
          <rPr>
            <sz val="10"/>
            <color rgb="FF000000"/>
            <rFont val="Tahoma"/>
            <family val="2"/>
          </rPr>
          <t>There is only one work plan per client so put the respective client name here and list all projects in the list starting in row 18.</t>
        </r>
      </text>
    </comment>
    <comment ref="C8" authorId="0" shapeId="0" xr:uid="{00000000-0006-0000-0100-000002000000}">
      <text>
        <r>
          <rPr>
            <b/>
            <sz val="10"/>
            <color rgb="FF000000"/>
            <rFont val="Tahoma"/>
            <family val="2"/>
          </rPr>
          <t xml:space="preserve">LOCATION
</t>
        </r>
        <r>
          <rPr>
            <sz val="10"/>
            <color rgb="FF000000"/>
            <rFont val="Tahoma"/>
            <family val="2"/>
          </rPr>
          <t>Please select the state in which the service takes place. This information is important because the public holidays for that specific state will be used in all fields containing dates throughout the work plan.</t>
        </r>
      </text>
    </comment>
    <comment ref="D8" authorId="0" shapeId="0" xr:uid="{00000000-0006-0000-0100-000003000000}">
      <text>
        <r>
          <rPr>
            <b/>
            <sz val="10"/>
            <color rgb="FF000000"/>
            <rFont val="Tahoma"/>
            <family val="2"/>
          </rPr>
          <t>TOTAL SERVICE EFFORT</t>
        </r>
        <r>
          <rPr>
            <sz val="10"/>
            <color rgb="FF000000"/>
            <rFont val="Tahoma"/>
            <family val="2"/>
          </rPr>
          <t xml:space="preserve">
The service end date will be calculated based on the total effort in days and the service start date.</t>
        </r>
      </text>
    </comment>
    <comment ref="A9" authorId="0" shapeId="0" xr:uid="{00000000-0006-0000-0100-000004000000}">
      <text>
        <r>
          <rPr>
            <b/>
            <sz val="10"/>
            <color rgb="FF000000"/>
            <rFont val="Tahoma"/>
            <family val="2"/>
          </rPr>
          <t xml:space="preserve">EDITABLE CELLS
</t>
        </r>
        <r>
          <rPr>
            <sz val="10"/>
            <color rgb="FF000000"/>
            <rFont val="Tahoma"/>
            <family val="2"/>
          </rPr>
          <t>Please only edit cells with this yellow fill.</t>
        </r>
      </text>
    </comment>
    <comment ref="A14" authorId="0" shapeId="0" xr:uid="{00000000-0006-0000-0100-000005000000}">
      <text>
        <r>
          <rPr>
            <b/>
            <sz val="10"/>
            <color rgb="FF000000"/>
            <rFont val="Tahoma"/>
            <family val="2"/>
          </rPr>
          <t xml:space="preserve">PROJECT TIMELINE
</t>
        </r>
        <r>
          <rPr>
            <u/>
            <sz val="10"/>
            <color rgb="FF000000"/>
            <rFont val="Tahoma"/>
            <family val="2"/>
          </rPr>
          <t xml:space="preserve">Fixed end date:
</t>
        </r>
        <r>
          <rPr>
            <sz val="10"/>
            <color rgb="FF000000"/>
            <rFont val="Tahoma"/>
            <family val="2"/>
          </rPr>
          <t xml:space="preserve">The service end date can not be pushed back under any circumstances such as TOIL or leave. </t>
        </r>
        <r>
          <rPr>
            <b/>
            <sz val="10"/>
            <color rgb="FF000000"/>
            <rFont val="Tahoma"/>
            <family val="2"/>
          </rPr>
          <t xml:space="preserve">
</t>
        </r>
        <r>
          <rPr>
            <u/>
            <sz val="10"/>
            <color rgb="FF000000"/>
            <rFont val="Tahoma"/>
            <family val="2"/>
          </rPr>
          <t>Flexible end date:</t>
        </r>
        <r>
          <rPr>
            <sz val="10"/>
            <color rgb="FF000000"/>
            <rFont val="Tahoma"/>
            <family val="2"/>
          </rPr>
          <t xml:space="preserve">
The service end date can be pushed back if TOIL, leave or other factors lead to less consumption of effort than initially expected.
</t>
        </r>
      </text>
    </comment>
    <comment ref="C14" authorId="0" shapeId="0" xr:uid="{00000000-0006-0000-0100-000006000000}">
      <text>
        <r>
          <rPr>
            <b/>
            <sz val="10"/>
            <color rgb="FF000000"/>
            <rFont val="Tahoma"/>
            <family val="2"/>
          </rPr>
          <t>INITIAL END DATE</t>
        </r>
        <r>
          <rPr>
            <sz val="10"/>
            <color rgb="FF000000"/>
            <rFont val="Tahoma"/>
            <family val="2"/>
          </rPr>
          <t xml:space="preserve">
</t>
        </r>
        <r>
          <rPr>
            <sz val="10"/>
            <color rgb="FF000000"/>
            <rFont val="Tahoma"/>
            <family val="2"/>
          </rPr>
          <t>This is the calculated end date in an ideal case without any interruptions, changes or additional leave, etc. The date is calculated based on networking days excluding weekends and public holidays (both for the state and national).</t>
        </r>
      </text>
    </comment>
    <comment ref="D14" authorId="0" shapeId="0" xr:uid="{00000000-0006-0000-0100-000007000000}">
      <text>
        <r>
          <rPr>
            <b/>
            <sz val="10"/>
            <color rgb="FF000000"/>
            <rFont val="Tahoma"/>
            <family val="2"/>
          </rPr>
          <t xml:space="preserve">ACTUAL END DATE
</t>
        </r>
        <r>
          <rPr>
            <sz val="10"/>
            <color rgb="FF000000"/>
            <rFont val="Tahoma"/>
            <family val="2"/>
          </rPr>
          <t xml:space="preserve">This is the actual end date which is calculated taking into account all changes in effort or duration entered in the bottom of this sheet in table </t>
        </r>
        <r>
          <rPr>
            <i/>
            <sz val="10"/>
            <color rgb="FF000000"/>
            <rFont val="Tahoma"/>
            <family val="2"/>
          </rPr>
          <t>'Service Effort Variation'.</t>
        </r>
      </text>
    </comment>
    <comment ref="B17" authorId="0" shapeId="0" xr:uid="{00000000-0006-0000-0100-000008000000}">
      <text>
        <r>
          <rPr>
            <b/>
            <sz val="10"/>
            <color rgb="FF000000"/>
            <rFont val="Tahoma"/>
            <family val="2"/>
          </rPr>
          <t>STATUS GROUP</t>
        </r>
        <r>
          <rPr>
            <sz val="10"/>
            <color rgb="FF000000"/>
            <rFont val="Tahoma"/>
            <family val="2"/>
          </rPr>
          <t xml:space="preserve">
</t>
        </r>
        <r>
          <rPr>
            <sz val="10"/>
            <color rgb="FF000000"/>
            <rFont val="Tahoma"/>
            <family val="2"/>
          </rPr>
          <t xml:space="preserve">This field lets you group your projects for the status report. You can make up own groups containing different projects that you would like to create automated status reports for. That means if your client requests 1 status report for projects 1,2 and 3 then enter create one row for each project and put for example group name </t>
        </r>
        <r>
          <rPr>
            <i/>
            <sz val="10"/>
            <color rgb="FF000000"/>
            <rFont val="Tahoma"/>
            <family val="2"/>
          </rPr>
          <t>'Project Group 1'</t>
        </r>
        <r>
          <rPr>
            <sz val="10"/>
            <color rgb="FF000000"/>
            <rFont val="Tahoma"/>
            <family val="2"/>
          </rPr>
          <t xml:space="preserve"> into the </t>
        </r>
        <r>
          <rPr>
            <i/>
            <sz val="10"/>
            <color rgb="FF000000"/>
            <rFont val="Tahoma"/>
            <family val="2"/>
          </rPr>
          <t>'Status Group'</t>
        </r>
        <r>
          <rPr>
            <sz val="10"/>
            <color rgb="FF000000"/>
            <rFont val="Tahoma"/>
            <family val="2"/>
          </rPr>
          <t xml:space="preserve"> field of each project. Otherwise, put project stage.
</t>
        </r>
      </text>
    </comment>
    <comment ref="D18" authorId="0" shapeId="0" xr:uid="{00000000-0006-0000-0100-000009000000}">
      <text>
        <r>
          <rPr>
            <b/>
            <sz val="10"/>
            <color rgb="FF000000"/>
            <rFont val="Tahoma"/>
            <family val="2"/>
          </rPr>
          <t xml:space="preserve">RECOGNISING A TABLE
</t>
        </r>
        <r>
          <rPr>
            <sz val="10"/>
            <color rgb="FF000000"/>
            <rFont val="Tahoma"/>
            <family val="2"/>
          </rPr>
          <t>The little blue corner on the bottom left indicates the last cell in a dynamic table. Please make sure there are not empty rows in any table at any time.</t>
        </r>
      </text>
    </comment>
    <comment ref="A20" authorId="0" shapeId="0" xr:uid="{00000000-0006-0000-0100-00000A000000}">
      <text>
        <r>
          <rPr>
            <b/>
            <sz val="10"/>
            <color rgb="FF000000"/>
            <rFont val="Tahoma"/>
            <family val="2"/>
          </rPr>
          <t xml:space="preserve">CONSULTANTS
</t>
        </r>
        <r>
          <rPr>
            <sz val="10"/>
            <color rgb="FF000000"/>
            <rFont val="Tahoma"/>
            <family val="2"/>
          </rPr>
          <t>To add more consultants please refer to work instructions 'Add Rows' on how to add them to this this dynamic table.</t>
        </r>
      </text>
    </comment>
    <comment ref="C23" authorId="0" shapeId="0" xr:uid="{00000000-0006-0000-0100-00000B000000}">
      <text>
        <r>
          <rPr>
            <b/>
            <sz val="10"/>
            <color rgb="FF000000"/>
            <rFont val="Tahoma"/>
            <family val="2"/>
          </rPr>
          <t xml:space="preserve">STATS SUMMARY
</t>
        </r>
        <r>
          <rPr>
            <sz val="10"/>
            <color rgb="FF000000"/>
            <rFont val="Tahoma"/>
            <family val="2"/>
          </rPr>
          <t>Automatically summarises data from other sheets. No action required.</t>
        </r>
      </text>
    </comment>
    <comment ref="A40" authorId="0" shapeId="0" xr:uid="{00000000-0006-0000-0100-00000C000000}">
      <text>
        <r>
          <rPr>
            <b/>
            <sz val="10"/>
            <color rgb="FF000000"/>
            <rFont val="Tahoma"/>
            <family val="2"/>
          </rPr>
          <t>EFFORT VARIATION REASON</t>
        </r>
        <r>
          <rPr>
            <sz val="10"/>
            <color rgb="FF000000"/>
            <rFont val="Tahoma"/>
            <family val="2"/>
          </rPr>
          <t xml:space="preserve">
</t>
        </r>
        <r>
          <rPr>
            <sz val="10"/>
            <color rgb="FF000000"/>
            <rFont val="Tahoma"/>
            <family val="2"/>
          </rPr>
          <t xml:space="preserve">Please just write in free text what the cause for the reduction or increase of effort / duration was. E.g. 'Consultant X Sick Leave'
</t>
        </r>
      </text>
    </comment>
    <comment ref="D40" authorId="0" shapeId="0" xr:uid="{00000000-0006-0000-0100-00000D000000}">
      <text>
        <r>
          <rPr>
            <b/>
            <sz val="10"/>
            <color rgb="FF000000"/>
            <rFont val="Tahoma"/>
            <family val="2"/>
          </rPr>
          <t xml:space="preserve">EFFORT VARIATION AMOUNT
</t>
        </r>
        <r>
          <rPr>
            <sz val="10"/>
            <color rgb="FF000000"/>
            <rFont val="Tahoma"/>
            <family val="2"/>
          </rPr>
          <t xml:space="preserve">This field will be used as an input for the overall service timeline. Please put the amount of effort for each occasion in days.
</t>
        </r>
        <r>
          <rPr>
            <u/>
            <sz val="10"/>
            <color rgb="FF000000"/>
            <rFont val="Tahoma"/>
            <family val="2"/>
          </rPr>
          <t>If effort will cause the service to end later</t>
        </r>
        <r>
          <rPr>
            <sz val="10"/>
            <color rgb="FF000000"/>
            <rFont val="Tahoma"/>
            <family val="2"/>
          </rPr>
          <t xml:space="preserve">, i.e. added on to the initial date then just put the number e.g. '6'.
</t>
        </r>
        <r>
          <rPr>
            <u/>
            <sz val="10"/>
            <color rgb="FF000000"/>
            <rFont val="Tahoma"/>
            <family val="2"/>
          </rPr>
          <t>If effort will cause the service to end sooner</t>
        </r>
        <r>
          <rPr>
            <sz val="10"/>
            <color rgb="FF000000"/>
            <rFont val="Tahoma"/>
            <family val="2"/>
          </rPr>
          <t xml:space="preserve"> than planned, i.e. reduce the initial date then just put the negative number by putting a 'minus' in front of it, e.g.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00000000-0006-0000-0200-000001000000}">
      <text>
        <r>
          <rPr>
            <b/>
            <sz val="10"/>
            <color indexed="81"/>
            <rFont val="Tahoma"/>
            <family val="2"/>
          </rPr>
          <t xml:space="preserve">DATE
</t>
        </r>
        <r>
          <rPr>
            <sz val="10"/>
            <color indexed="81"/>
            <rFont val="Tahoma"/>
            <family val="2"/>
          </rPr>
          <t xml:space="preserve">Always updates automatically to the last day opened.
</t>
        </r>
      </text>
    </comment>
    <comment ref="E6" authorId="0" shapeId="0" xr:uid="{00000000-0006-0000-0200-000002000000}">
      <text>
        <r>
          <rPr>
            <b/>
            <sz val="10"/>
            <color indexed="81"/>
            <rFont val="Tahoma"/>
            <family val="2"/>
          </rPr>
          <t xml:space="preserve">SHEET HEADER
</t>
        </r>
        <r>
          <rPr>
            <sz val="10"/>
            <color indexed="81"/>
            <rFont val="Tahoma"/>
            <family val="2"/>
          </rPr>
          <t>Please select lead BA for the project. Has to match the following sheets.</t>
        </r>
      </text>
    </comment>
    <comment ref="A9" authorId="0" shapeId="0" xr:uid="{00000000-0006-0000-0200-000003000000}">
      <text>
        <r>
          <rPr>
            <b/>
            <sz val="10"/>
            <color indexed="81"/>
            <rFont val="Tahoma"/>
            <family val="2"/>
          </rPr>
          <t xml:space="preserve">DELIVERABLES
</t>
        </r>
        <r>
          <rPr>
            <sz val="10"/>
            <color indexed="81"/>
            <rFont val="Tahoma"/>
            <family val="2"/>
          </rPr>
          <t xml:space="preserve">Please only insert deliverables here that are listed in the SDS. All intermediate milestones and components will be listed in </t>
        </r>
        <r>
          <rPr>
            <i/>
            <sz val="10"/>
            <color indexed="81"/>
            <rFont val="Tahoma"/>
            <family val="2"/>
          </rPr>
          <t>'3 Work Plan'</t>
        </r>
        <r>
          <rPr>
            <sz val="10"/>
            <color indexed="81"/>
            <rFont val="Tahoma"/>
            <family val="2"/>
          </rPr>
          <t xml:space="preserve">.
</t>
        </r>
      </text>
    </comment>
    <comment ref="B9" authorId="0" shapeId="0" xr:uid="{00000000-0006-0000-0200-000004000000}">
      <text>
        <r>
          <rPr>
            <b/>
            <sz val="10"/>
            <color indexed="81"/>
            <rFont val="Tahoma"/>
            <family val="2"/>
          </rPr>
          <t>DEADLINES</t>
        </r>
        <r>
          <rPr>
            <sz val="10"/>
            <color indexed="81"/>
            <rFont val="Tahoma"/>
            <family val="2"/>
          </rPr>
          <t xml:space="preserve">
If not applicable, please enter same date as in Due Delivery Date. Otherwise, graph in 6 Service Timeline will be inaccurate.</t>
        </r>
      </text>
    </comment>
    <comment ref="E9" authorId="0" shapeId="0" xr:uid="{00000000-0006-0000-0200-000005000000}">
      <text>
        <r>
          <rPr>
            <b/>
            <sz val="10"/>
            <color indexed="81"/>
            <rFont val="Tahoma"/>
            <family val="2"/>
          </rPr>
          <t>CONSTRAINT</t>
        </r>
        <r>
          <rPr>
            <sz val="10"/>
            <color indexed="81"/>
            <rFont val="Tahoma"/>
            <family val="2"/>
          </rPr>
          <t xml:space="preserve">
If the due delivery date is a hard constraint, choose </t>
        </r>
        <r>
          <rPr>
            <i/>
            <sz val="10"/>
            <color indexed="81"/>
            <rFont val="Tahoma"/>
            <family val="2"/>
          </rPr>
          <t>'Hard constraint'</t>
        </r>
        <r>
          <rPr>
            <sz val="10"/>
            <color indexed="81"/>
            <rFont val="Tahoma"/>
            <family val="2"/>
          </rPr>
          <t xml:space="preserve">. This means it cannot be moved due to client requirements or regulatory requirements, etc.
If the due delivery date is arbitrary and based on estimations / planning only, put </t>
        </r>
        <r>
          <rPr>
            <i/>
            <sz val="10"/>
            <color indexed="81"/>
            <rFont val="Tahoma"/>
            <family val="2"/>
          </rPr>
          <t>'Estimated'</t>
        </r>
        <r>
          <rPr>
            <sz val="10"/>
            <color indexed="81"/>
            <rFont val="Tahoma"/>
            <family val="2"/>
          </rPr>
          <t>.</t>
        </r>
      </text>
    </comment>
    <comment ref="F9" authorId="0" shapeId="0" xr:uid="{00000000-0006-0000-0200-000006000000}">
      <text>
        <r>
          <rPr>
            <b/>
            <sz val="10"/>
            <color indexed="81"/>
            <rFont val="Tahoma"/>
            <family val="2"/>
          </rPr>
          <t xml:space="preserve">PROJECTS
</t>
        </r>
        <r>
          <rPr>
            <sz val="10"/>
            <color indexed="81"/>
            <rFont val="Tahoma"/>
            <family val="2"/>
          </rPr>
          <t>If your project is not shown, add respective project to Project List in  '1 Controls'.</t>
        </r>
      </text>
    </comment>
    <comment ref="I10" authorId="0" shapeId="0" xr:uid="{00000000-0006-0000-0200-000007000000}">
      <text>
        <r>
          <rPr>
            <b/>
            <sz val="10"/>
            <color indexed="81"/>
            <rFont val="Tahoma"/>
            <family val="2"/>
          </rPr>
          <t xml:space="preserve">DEADLINE MISSED
</t>
        </r>
        <r>
          <rPr>
            <sz val="10"/>
            <color indexed="81"/>
            <rFont val="Tahoma"/>
            <family val="2"/>
          </rPr>
          <t xml:space="preserve">Red colour means that </t>
        </r>
        <r>
          <rPr>
            <i/>
            <sz val="10"/>
            <color indexed="81"/>
            <rFont val="Tahoma"/>
            <family val="2"/>
          </rPr>
          <t>'Due Delivery Date'</t>
        </r>
        <r>
          <rPr>
            <sz val="10"/>
            <color indexed="81"/>
            <rFont val="Tahoma"/>
            <family val="2"/>
          </rPr>
          <t xml:space="preserve"> has passed and </t>
        </r>
        <r>
          <rPr>
            <i/>
            <sz val="10"/>
            <color indexed="81"/>
            <rFont val="Tahoma"/>
            <family val="2"/>
          </rPr>
          <t>'% Done'</t>
        </r>
        <r>
          <rPr>
            <sz val="10"/>
            <color indexed="81"/>
            <rFont val="Tahoma"/>
            <family val="2"/>
          </rPr>
          <t xml:space="preserve"> is not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 authorId="0" shapeId="0" xr:uid="{D1386A69-999A-4BDD-B077-BC05C6805838}">
      <text>
        <r>
          <rPr>
            <b/>
            <sz val="10"/>
            <color indexed="81"/>
            <rFont val="Tahoma"/>
            <family val="2"/>
          </rPr>
          <t xml:space="preserve">Total Days Worked
</t>
        </r>
        <r>
          <rPr>
            <sz val="10"/>
            <color indexed="81"/>
            <rFont val="Tahoma"/>
            <family val="2"/>
          </rPr>
          <t xml:space="preserve">This number needs to be updated at the end of each week by adding the number of days worked that week to the existing number. (The number should increase by days worked each week).
Each time you update the Days Worked, record the </t>
        </r>
        <r>
          <rPr>
            <b/>
            <sz val="10"/>
            <color indexed="81"/>
            <rFont val="Tahoma"/>
            <family val="2"/>
          </rPr>
          <t>Date Updated</t>
        </r>
      </text>
    </comment>
    <comment ref="B8" authorId="0" shapeId="0" xr:uid="{00000000-0006-0000-0300-000001000000}">
      <text>
        <r>
          <rPr>
            <b/>
            <sz val="10"/>
            <color indexed="81"/>
            <rFont val="Tahoma"/>
            <family val="2"/>
          </rPr>
          <t xml:space="preserve">DATES
</t>
        </r>
        <r>
          <rPr>
            <sz val="10"/>
            <color indexed="81"/>
            <rFont val="Tahoma"/>
            <family val="2"/>
          </rPr>
          <t>You can have multiple rows with the same date</t>
        </r>
      </text>
    </comment>
    <comment ref="C8" authorId="0" shapeId="0" xr:uid="{00000000-0006-0000-0300-000002000000}">
      <text>
        <r>
          <rPr>
            <b/>
            <sz val="10"/>
            <color indexed="81"/>
            <rFont val="Tahoma"/>
            <family val="2"/>
          </rPr>
          <t xml:space="preserve">WEEK &amp; DAY
</t>
        </r>
        <r>
          <rPr>
            <sz val="10"/>
            <color indexed="81"/>
            <rFont val="Tahoma"/>
            <family val="2"/>
          </rPr>
          <t xml:space="preserve">Never manually edit a </t>
        </r>
        <r>
          <rPr>
            <i/>
            <sz val="10"/>
            <color indexed="81"/>
            <rFont val="Tahoma"/>
            <family val="2"/>
          </rPr>
          <t>'Week'</t>
        </r>
        <r>
          <rPr>
            <sz val="10"/>
            <color indexed="81"/>
            <rFont val="Tahoma"/>
            <family val="2"/>
          </rPr>
          <t xml:space="preserve"> or </t>
        </r>
        <r>
          <rPr>
            <i/>
            <sz val="10"/>
            <color indexed="81"/>
            <rFont val="Tahoma"/>
            <family val="2"/>
          </rPr>
          <t xml:space="preserve">'Day' </t>
        </r>
        <r>
          <rPr>
            <sz val="10"/>
            <color indexed="81"/>
            <rFont val="Tahoma"/>
            <family val="2"/>
          </rPr>
          <t xml:space="preserve">cell. They are automatically calculated based on the date. Depending on the State selected in 1 Controls, it displays the day of the week or displays </t>
        </r>
        <r>
          <rPr>
            <i/>
            <sz val="10"/>
            <color indexed="81"/>
            <rFont val="Tahoma"/>
            <family val="2"/>
          </rPr>
          <t>'Holiday'</t>
        </r>
        <r>
          <rPr>
            <sz val="10"/>
            <color indexed="81"/>
            <rFont val="Tahoma"/>
            <family val="2"/>
          </rPr>
          <t xml:space="preserve"> if it is a holiday in that state.</t>
        </r>
      </text>
    </comment>
    <comment ref="D8" authorId="0" shapeId="0" xr:uid="{00000000-0006-0000-0300-000003000000}">
      <text>
        <r>
          <rPr>
            <b/>
            <sz val="10"/>
            <color indexed="81"/>
            <rFont val="Tahoma"/>
            <family val="2"/>
          </rPr>
          <t xml:space="preserve">Tasks
</t>
        </r>
        <r>
          <rPr>
            <sz val="10"/>
            <color indexed="81"/>
            <rFont val="Tahoma"/>
            <family val="2"/>
          </rPr>
          <t>Please always have exactly one row for exactly one task. Tasks could include "Send workshop x invite", "Create draft process for x", "Prepare collab tools on online whiteboard for x", "Run initial process overview workshop for x" etc. A task is NOT "Process Map x", that is a high-level activity that needs to be broken down to the task level.</t>
        </r>
      </text>
    </comment>
    <comment ref="E8" authorId="0" shapeId="0" xr:uid="{00000000-0006-0000-0300-000004000000}">
      <text>
        <r>
          <rPr>
            <b/>
            <sz val="10"/>
            <color indexed="81"/>
            <rFont val="Tahoma"/>
            <family val="2"/>
          </rPr>
          <t xml:space="preserve">RESCHEDULED TASKS
</t>
        </r>
        <r>
          <rPr>
            <sz val="10"/>
            <color indexed="81"/>
            <rFont val="Tahoma"/>
            <family val="2"/>
          </rPr>
          <t xml:space="preserve">If you have to move an task to another date or week, always leave the task in the week you initially planned it and set the status to </t>
        </r>
        <r>
          <rPr>
            <i/>
            <sz val="10"/>
            <color indexed="81"/>
            <rFont val="Tahoma"/>
            <family val="2"/>
          </rPr>
          <t xml:space="preserve">'Rescheduled'. </t>
        </r>
        <r>
          <rPr>
            <sz val="10"/>
            <color indexed="81"/>
            <rFont val="Tahoma"/>
            <family val="2"/>
          </rPr>
          <t>Then copy the same task to the desired date.</t>
        </r>
      </text>
    </comment>
    <comment ref="G8" authorId="0" shapeId="0" xr:uid="{00000000-0006-0000-0300-000005000000}">
      <text>
        <r>
          <rPr>
            <b/>
            <sz val="10"/>
            <color indexed="81"/>
            <rFont val="Tahoma"/>
            <family val="2"/>
          </rPr>
          <t xml:space="preserve">CONSULTANT INITIALS
</t>
        </r>
        <r>
          <rPr>
            <sz val="10"/>
            <color indexed="81"/>
            <rFont val="Tahoma"/>
            <family val="2"/>
          </rPr>
          <t xml:space="preserve">Please select consultant initials for each task.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1" authorId="0" shapeId="0" xr:uid="{00000000-0006-0000-0400-000001000000}">
      <text>
        <r>
          <rPr>
            <b/>
            <sz val="10"/>
            <color indexed="81"/>
            <rFont val="Calibri"/>
            <family val="2"/>
          </rPr>
          <t xml:space="preserve">ISSUE &amp; RISK REGISTER
</t>
        </r>
        <r>
          <rPr>
            <sz val="10"/>
            <color indexed="81"/>
            <rFont val="Calibri"/>
            <family val="2"/>
          </rPr>
          <t>This is the register for all issues and risks for the entire service. Please do not delete any issues or risks once entered. Instead set the status to 'Resolved'.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 authorId="0" shapeId="0" xr:uid="{00000000-0006-0000-0500-000001000000}">
      <text>
        <r>
          <rPr>
            <b/>
            <sz val="10"/>
            <color indexed="81"/>
            <rFont val="Tahoma"/>
            <family val="2"/>
          </rPr>
          <t>5 STATUS REPORT, SINGLE PROJECT</t>
        </r>
        <r>
          <rPr>
            <sz val="10"/>
            <color indexed="81"/>
            <rFont val="Tahoma"/>
            <family val="2"/>
          </rPr>
          <t xml:space="preserve">
Only use either </t>
        </r>
        <r>
          <rPr>
            <i/>
            <sz val="10"/>
            <color indexed="81"/>
            <rFont val="Tahoma"/>
            <family val="2"/>
          </rPr>
          <t>'5 Status Report, Single Project'</t>
        </r>
        <r>
          <rPr>
            <sz val="10"/>
            <color indexed="81"/>
            <rFont val="Tahoma"/>
            <family val="2"/>
          </rPr>
          <t xml:space="preserve"> </t>
        </r>
        <r>
          <rPr>
            <b/>
            <u/>
            <sz val="10"/>
            <color indexed="81"/>
            <rFont val="Tahoma"/>
            <family val="2"/>
          </rPr>
          <t>OR</t>
        </r>
        <r>
          <rPr>
            <sz val="10"/>
            <color indexed="81"/>
            <rFont val="Tahoma"/>
            <family val="2"/>
          </rPr>
          <t xml:space="preserve"> '</t>
        </r>
        <r>
          <rPr>
            <i/>
            <sz val="10"/>
            <color indexed="81"/>
            <rFont val="Tahoma"/>
            <family val="2"/>
          </rPr>
          <t xml:space="preserve">6 Status Report, Group Projects'.
</t>
        </r>
        <r>
          <rPr>
            <sz val="10"/>
            <color indexed="81"/>
            <rFont val="Tahoma"/>
            <family val="2"/>
          </rPr>
          <t xml:space="preserve">Use this status report if you wish to produce </t>
        </r>
        <r>
          <rPr>
            <b/>
            <u/>
            <sz val="10"/>
            <color indexed="81"/>
            <rFont val="Tahoma"/>
            <family val="2"/>
          </rPr>
          <t>ONE</t>
        </r>
        <r>
          <rPr>
            <sz val="10"/>
            <color indexed="81"/>
            <rFont val="Tahoma"/>
            <family val="2"/>
          </rPr>
          <t xml:space="preserve"> status report </t>
        </r>
        <r>
          <rPr>
            <b/>
            <u/>
            <sz val="10"/>
            <color indexed="81"/>
            <rFont val="Tahoma"/>
            <family val="2"/>
          </rPr>
          <t>PER PROJECT</t>
        </r>
        <r>
          <rPr>
            <sz val="10"/>
            <color indexed="81"/>
            <rFont val="Tahoma"/>
            <family val="2"/>
          </rPr>
          <t xml:space="preserve"> as opposed to multiple projects grouped by your own status group assigned in </t>
        </r>
        <r>
          <rPr>
            <i/>
            <sz val="10"/>
            <color indexed="81"/>
            <rFont val="Tahoma"/>
            <family val="2"/>
          </rPr>
          <t>'1 Controls'.</t>
        </r>
      </text>
    </comment>
    <comment ref="C7" authorId="0" shapeId="0" xr:uid="{00000000-0006-0000-0500-000002000000}">
      <text>
        <r>
          <rPr>
            <b/>
            <sz val="10"/>
            <color indexed="81"/>
            <rFont val="Tahoma"/>
            <family val="2"/>
          </rPr>
          <t xml:space="preserve">Lead BA
</t>
        </r>
        <r>
          <rPr>
            <sz val="10"/>
            <color indexed="81"/>
            <rFont val="Tahoma"/>
            <family val="2"/>
          </rPr>
          <t>Please select the lead BA for this project.</t>
        </r>
      </text>
    </comment>
    <comment ref="A10" authorId="0" shapeId="0" xr:uid="{00000000-0006-0000-0500-000003000000}">
      <text>
        <r>
          <rPr>
            <b/>
            <sz val="10"/>
            <color indexed="81"/>
            <rFont val="Tahoma"/>
            <family val="2"/>
          </rPr>
          <t xml:space="preserve">SELECT PROJECT
</t>
        </r>
        <r>
          <rPr>
            <sz val="10"/>
            <color indexed="81"/>
            <rFont val="Tahoma"/>
            <family val="2"/>
          </rPr>
          <t>Select project for which you would like to report the status.</t>
        </r>
      </text>
    </comment>
    <comment ref="B12" authorId="0" shapeId="0" xr:uid="{00000000-0006-0000-0500-000004000000}">
      <text>
        <r>
          <rPr>
            <b/>
            <sz val="10"/>
            <color indexed="81"/>
            <rFont val="Tahoma"/>
            <family val="2"/>
          </rPr>
          <t>STATUS REPORT WEEK</t>
        </r>
        <r>
          <rPr>
            <sz val="10"/>
            <color indexed="81"/>
            <rFont val="Tahoma"/>
            <family val="2"/>
          </rPr>
          <t xml:space="preserve">
Please enter the end date of the week you would like to report.</t>
        </r>
      </text>
    </comment>
    <comment ref="B14" authorId="0" shapeId="0" xr:uid="{00000000-0006-0000-0500-000005000000}">
      <text>
        <r>
          <rPr>
            <b/>
            <sz val="10"/>
            <color rgb="FF000000"/>
            <rFont val="Tahoma"/>
            <family val="2"/>
          </rPr>
          <t>PROJECT STATUS</t>
        </r>
        <r>
          <rPr>
            <sz val="10"/>
            <color rgb="FF000000"/>
            <rFont val="Tahoma"/>
            <family val="2"/>
          </rPr>
          <t xml:space="preserve">
</t>
        </r>
        <r>
          <rPr>
            <sz val="10"/>
            <color rgb="FF000000"/>
            <rFont val="Tahoma"/>
            <family val="2"/>
          </rPr>
          <t xml:space="preserve">Choose the project status based on the following guidelines:
</t>
        </r>
        <r>
          <rPr>
            <b/>
            <sz val="10"/>
            <color rgb="FF000000"/>
            <rFont val="Tahoma"/>
            <family val="2"/>
          </rPr>
          <t>‘Green’</t>
        </r>
        <r>
          <rPr>
            <sz val="10"/>
            <color rgb="FF000000"/>
            <rFont val="Tahoma"/>
            <family val="2"/>
          </rPr>
          <t xml:space="preserve">:
</t>
        </r>
        <r>
          <rPr>
            <sz val="10"/>
            <color rgb="FF000000"/>
            <rFont val="Tahoma"/>
            <family val="2"/>
          </rPr>
          <t xml:space="preserve">Initiative is on track in terms of time, cost and quality of analysis work. No identified issues or risks are likely to impact initiative health
</t>
        </r>
        <r>
          <rPr>
            <b/>
            <sz val="10"/>
            <color rgb="FF000000"/>
            <rFont val="Tahoma"/>
            <family val="2"/>
          </rPr>
          <t>‘Orange’</t>
        </r>
        <r>
          <rPr>
            <sz val="10"/>
            <color rgb="FF000000"/>
            <rFont val="Tahoma"/>
            <family val="2"/>
          </rPr>
          <t xml:space="preserve">:
</t>
        </r>
        <r>
          <rPr>
            <sz val="10"/>
            <color rgb="FF000000"/>
            <rFont val="Tahoma"/>
            <family val="2"/>
          </rPr>
          <t xml:space="preserve">Identified issues or risks have potential to impact time, cost or quality of analysis work, however an effective mitigation strategy is in place for each
</t>
        </r>
        <r>
          <rPr>
            <b/>
            <sz val="10"/>
            <color rgb="FF000000"/>
            <rFont val="Tahoma"/>
            <family val="2"/>
          </rPr>
          <t>‘Red’:</t>
        </r>
        <r>
          <rPr>
            <sz val="10"/>
            <color rgb="FF000000"/>
            <rFont val="Tahoma"/>
            <family val="2"/>
          </rPr>
          <t xml:space="preserve">
</t>
        </r>
        <r>
          <rPr>
            <sz val="10"/>
            <color rgb="FF000000"/>
            <rFont val="Tahoma"/>
            <family val="2"/>
          </rPr>
          <t xml:space="preserve">Either:
</t>
        </r>
        <r>
          <rPr>
            <sz val="10"/>
            <color rgb="FF000000"/>
            <rFont val="Tahoma"/>
            <family val="2"/>
          </rPr>
          <t xml:space="preserve">Identified issues or risks are likely to impact time, cost or quality of analysis work and no effective mitigation strategy is in place to remediate; 
</t>
        </r>
        <r>
          <rPr>
            <sz val="10"/>
            <color rgb="FF000000"/>
            <rFont val="Tahoma"/>
            <family val="2"/>
          </rPr>
          <t xml:space="preserve">OR 
</t>
        </r>
        <r>
          <rPr>
            <sz val="10"/>
            <color rgb="FF000000"/>
            <rFont val="Tahoma"/>
            <family val="2"/>
          </rPr>
          <t>Identified issues or materialised risks are actually impacting time, cost or quality of analysis work.</t>
        </r>
      </text>
    </comment>
    <comment ref="A18" authorId="0" shapeId="0" xr:uid="{00000000-0006-0000-0500-000006000000}">
      <text>
        <r>
          <rPr>
            <b/>
            <sz val="10"/>
            <color rgb="FF000000"/>
            <rFont val="Tahoma"/>
            <family val="2"/>
          </rPr>
          <t>APPLY FILTER</t>
        </r>
        <r>
          <rPr>
            <sz val="10"/>
            <color rgb="FF000000"/>
            <rFont val="Tahoma"/>
            <family val="2"/>
          </rPr>
          <t xml:space="preserve">
After choosing the project and entering the relevant date you have to apply the filter to remove empty rows.
Click on the little arrow next to the task column and unselect '-'.
You only have to do this for 1 column per table. 
*</t>
        </r>
        <r>
          <rPr>
            <b/>
            <sz val="10"/>
            <color rgb="FF000000"/>
            <rFont val="Tahoma"/>
            <family val="2"/>
          </rPr>
          <t xml:space="preserve">IMPORTANT*
</t>
        </r>
        <r>
          <rPr>
            <sz val="10"/>
            <color rgb="FF000000"/>
            <rFont val="Tahoma"/>
            <family val="2"/>
          </rPr>
          <t>Once you change the date or select a different project, you have to reapply the filter for each table. Click on the filter icon, click 'Select all' and then untick '-' again.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600-000001000000}">
      <text>
        <r>
          <rPr>
            <b/>
            <sz val="10"/>
            <color indexed="81"/>
            <rFont val="Tahoma"/>
            <family val="2"/>
          </rPr>
          <t xml:space="preserve">5 STATUS REPORT, SINGLE PROJECT
</t>
        </r>
        <r>
          <rPr>
            <sz val="10"/>
            <color indexed="81"/>
            <rFont val="Tahoma"/>
            <family val="2"/>
          </rPr>
          <t xml:space="preserve">Only use either '5 Status Report, Single Project' </t>
        </r>
        <r>
          <rPr>
            <b/>
            <u/>
            <sz val="10"/>
            <color indexed="81"/>
            <rFont val="Tahoma"/>
            <family val="2"/>
          </rPr>
          <t>OR</t>
        </r>
        <r>
          <rPr>
            <sz val="10"/>
            <color indexed="81"/>
            <rFont val="Tahoma"/>
            <family val="2"/>
          </rPr>
          <t xml:space="preserve"> '6 Status Report, Group Projects'.
Use this status report if you wish to produce </t>
        </r>
        <r>
          <rPr>
            <b/>
            <u/>
            <sz val="10"/>
            <color indexed="81"/>
            <rFont val="Tahoma"/>
            <family val="2"/>
          </rPr>
          <t>ONE</t>
        </r>
        <r>
          <rPr>
            <sz val="10"/>
            <color indexed="81"/>
            <rFont val="Tahoma"/>
            <family val="2"/>
          </rPr>
          <t xml:space="preserve"> status report with </t>
        </r>
        <r>
          <rPr>
            <b/>
            <u/>
            <sz val="10"/>
            <color indexed="81"/>
            <rFont val="Tahoma"/>
            <family val="2"/>
          </rPr>
          <t>MULTIPLE</t>
        </r>
        <r>
          <rPr>
            <sz val="10"/>
            <color indexed="81"/>
            <rFont val="Tahoma"/>
            <family val="2"/>
          </rPr>
          <t xml:space="preserve"> projects grouped by the status group assigned in </t>
        </r>
        <r>
          <rPr>
            <i/>
            <sz val="10"/>
            <color indexed="81"/>
            <rFont val="Tahoma"/>
            <family val="2"/>
          </rPr>
          <t>'1 Controls'</t>
        </r>
        <r>
          <rPr>
            <sz val="10"/>
            <color indexed="81"/>
            <rFont val="Tahoma"/>
            <family val="2"/>
          </rPr>
          <t>.</t>
        </r>
      </text>
    </comment>
    <comment ref="C7" authorId="0" shapeId="0" xr:uid="{00000000-0006-0000-0600-000002000000}">
      <text>
        <r>
          <rPr>
            <b/>
            <sz val="10"/>
            <color indexed="81"/>
            <rFont val="Tahoma"/>
            <family val="2"/>
          </rPr>
          <t xml:space="preserve">Lead BA
</t>
        </r>
        <r>
          <rPr>
            <sz val="10"/>
            <color indexed="81"/>
            <rFont val="Tahoma"/>
            <family val="2"/>
          </rPr>
          <t>Please select the lead BA for this project.</t>
        </r>
      </text>
    </comment>
    <comment ref="A9" authorId="0" shapeId="0" xr:uid="{00000000-0006-0000-0600-000003000000}">
      <text>
        <r>
          <rPr>
            <b/>
            <sz val="10"/>
            <color indexed="81"/>
            <rFont val="Tahoma"/>
            <family val="2"/>
          </rPr>
          <t xml:space="preserve">SELECT STATUS GROUP
</t>
        </r>
        <r>
          <rPr>
            <sz val="10"/>
            <color indexed="81"/>
            <rFont val="Tahoma"/>
            <family val="2"/>
          </rPr>
          <t>Select project for which you would like to report the status.</t>
        </r>
      </text>
    </comment>
    <comment ref="B12" authorId="0" shapeId="0" xr:uid="{00000000-0006-0000-0600-000004000000}">
      <text>
        <r>
          <rPr>
            <b/>
            <sz val="10"/>
            <color indexed="81"/>
            <rFont val="Tahoma"/>
            <family val="2"/>
          </rPr>
          <t>STATUS REPORT WEEK</t>
        </r>
        <r>
          <rPr>
            <sz val="10"/>
            <color indexed="81"/>
            <rFont val="Tahoma"/>
            <family val="2"/>
          </rPr>
          <t xml:space="preserve">
Please enter the end date of the week you would like to report.</t>
        </r>
      </text>
    </comment>
    <comment ref="B14" authorId="0" shapeId="0" xr:uid="{00000000-0006-0000-0600-000005000000}">
      <text>
        <r>
          <rPr>
            <b/>
            <sz val="10"/>
            <color rgb="FF000000"/>
            <rFont val="Tahoma"/>
            <family val="2"/>
          </rPr>
          <t>PROJECT STATUS</t>
        </r>
        <r>
          <rPr>
            <sz val="10"/>
            <color rgb="FF000000"/>
            <rFont val="Tahoma"/>
            <family val="2"/>
          </rPr>
          <t xml:space="preserve">
</t>
        </r>
        <r>
          <rPr>
            <sz val="10"/>
            <color rgb="FF000000"/>
            <rFont val="Tahoma"/>
            <family val="2"/>
          </rPr>
          <t xml:space="preserve">Choose the project status based on the following guidelines:
</t>
        </r>
        <r>
          <rPr>
            <b/>
            <sz val="10"/>
            <color rgb="FF000000"/>
            <rFont val="Tahoma"/>
            <family val="2"/>
          </rPr>
          <t>‘Green’</t>
        </r>
        <r>
          <rPr>
            <sz val="10"/>
            <color rgb="FF000000"/>
            <rFont val="Tahoma"/>
            <family val="2"/>
          </rPr>
          <t xml:space="preserve">:
</t>
        </r>
        <r>
          <rPr>
            <sz val="10"/>
            <color rgb="FF000000"/>
            <rFont val="Tahoma"/>
            <family val="2"/>
          </rPr>
          <t xml:space="preserve">Initiative is on track in terms of time, cost and quality of analysis work. No identified issues or risks are likely to impact initiative health
</t>
        </r>
        <r>
          <rPr>
            <b/>
            <sz val="10"/>
            <color rgb="FF000000"/>
            <rFont val="Tahoma"/>
            <family val="2"/>
          </rPr>
          <t>‘Orange’</t>
        </r>
        <r>
          <rPr>
            <sz val="10"/>
            <color rgb="FF000000"/>
            <rFont val="Tahoma"/>
            <family val="2"/>
          </rPr>
          <t xml:space="preserve">:
</t>
        </r>
        <r>
          <rPr>
            <sz val="10"/>
            <color rgb="FF000000"/>
            <rFont val="Tahoma"/>
            <family val="2"/>
          </rPr>
          <t xml:space="preserve">Identified issues or risks have potential to impact time, cost or quality of analysis work, however an effective mitigation strategy is in place for each
</t>
        </r>
        <r>
          <rPr>
            <b/>
            <sz val="10"/>
            <color rgb="FF000000"/>
            <rFont val="Tahoma"/>
            <family val="2"/>
          </rPr>
          <t>‘Red’:</t>
        </r>
        <r>
          <rPr>
            <sz val="10"/>
            <color rgb="FF000000"/>
            <rFont val="Tahoma"/>
            <family val="2"/>
          </rPr>
          <t xml:space="preserve">
</t>
        </r>
        <r>
          <rPr>
            <sz val="10"/>
            <color rgb="FF000000"/>
            <rFont val="Tahoma"/>
            <family val="2"/>
          </rPr>
          <t xml:space="preserve">Either:
</t>
        </r>
        <r>
          <rPr>
            <sz val="10"/>
            <color rgb="FF000000"/>
            <rFont val="Tahoma"/>
            <family val="2"/>
          </rPr>
          <t xml:space="preserve">Identified issues or risks are likely to impact time, cost or quality of analysis work and no effective mitigation strategy is in place to remediate; </t>
        </r>
        <r>
          <rPr>
            <sz val="10"/>
            <color rgb="FF000000"/>
            <rFont val="Calibri"/>
            <family val="2"/>
          </rPr>
          <t xml:space="preserve">
</t>
        </r>
        <r>
          <rPr>
            <sz val="10"/>
            <color rgb="FF000000"/>
            <rFont val="Calibri"/>
            <family val="2"/>
          </rPr>
          <t xml:space="preserve">OR 
</t>
        </r>
        <r>
          <rPr>
            <sz val="10"/>
            <color rgb="FF000000"/>
            <rFont val="Calibri"/>
            <family val="2"/>
          </rPr>
          <t>Identified issues or materialised risks are actually impacting time, cost or quality of analysis work.</t>
        </r>
      </text>
    </comment>
    <comment ref="A18" authorId="0" shapeId="0" xr:uid="{00000000-0006-0000-0600-000006000000}">
      <text>
        <r>
          <rPr>
            <b/>
            <sz val="10"/>
            <color rgb="FF000000"/>
            <rFont val="Tahoma"/>
            <family val="2"/>
          </rPr>
          <t>APPLY FILTER</t>
        </r>
        <r>
          <rPr>
            <sz val="10"/>
            <color rgb="FF000000"/>
            <rFont val="Tahoma"/>
            <family val="2"/>
          </rPr>
          <t xml:space="preserve">
After choosing the project and entering the relevant date you have to apply the filter to remove empty rows.
Click on the little arrow next to the task column and unselect all non-task entries, e.g. '#Ref', '-', etc.
You only have to do this for 1 column per table. 
*</t>
        </r>
        <r>
          <rPr>
            <b/>
            <sz val="10"/>
            <color rgb="FF000000"/>
            <rFont val="Tahoma"/>
            <family val="2"/>
          </rPr>
          <t xml:space="preserve">IMPORTANT*
</t>
        </r>
        <r>
          <rPr>
            <sz val="10"/>
            <color rgb="FF000000"/>
            <rFont val="Tahoma"/>
            <family val="2"/>
          </rPr>
          <t xml:space="preserve">Once you change the date or select a different project, you have to reapply the filter for each table. Click on the filter icon, click 'Select all' and then untick the non-task items. </t>
        </r>
      </text>
    </comment>
  </commentList>
</comments>
</file>

<file path=xl/sharedStrings.xml><?xml version="1.0" encoding="utf-8"?>
<sst xmlns="http://schemas.openxmlformats.org/spreadsheetml/2006/main" count="515" uniqueCount="235">
  <si>
    <t>Client Name</t>
  </si>
  <si>
    <t>Project Name</t>
  </si>
  <si>
    <t>Last Updated:</t>
  </si>
  <si>
    <t>Consultant Name</t>
  </si>
  <si>
    <t>WA</t>
  </si>
  <si>
    <t>Key Statistics</t>
  </si>
  <si>
    <t>Deliverables</t>
  </si>
  <si>
    <t>Work Plan - Deliverables</t>
  </si>
  <si>
    <t>Comments</t>
  </si>
  <si>
    <t>Deliverable</t>
  </si>
  <si>
    <t>Due Delivery Date</t>
  </si>
  <si>
    <t>Project</t>
  </si>
  <si>
    <t>Period</t>
  </si>
  <si>
    <t>Dates</t>
  </si>
  <si>
    <t>Day</t>
  </si>
  <si>
    <t>Activities</t>
  </si>
  <si>
    <t>Dependencies</t>
  </si>
  <si>
    <t>Status</t>
  </si>
  <si>
    <t>Date</t>
  </si>
  <si>
    <t>Nr</t>
  </si>
  <si>
    <t>Not Started</t>
  </si>
  <si>
    <t>In Progress</t>
  </si>
  <si>
    <t>Holiday</t>
  </si>
  <si>
    <t>State</t>
  </si>
  <si>
    <t>New Year's Day</t>
  </si>
  <si>
    <t>National</t>
  </si>
  <si>
    <t>TAS</t>
  </si>
  <si>
    <t>Devonport Cup ^</t>
  </si>
  <si>
    <t>Completed</t>
  </si>
  <si>
    <t>Australia Day</t>
  </si>
  <si>
    <t>ACT</t>
  </si>
  <si>
    <t>Royal Hobart Regatta ^</t>
  </si>
  <si>
    <t>SA</t>
  </si>
  <si>
    <t>Rescheduled</t>
  </si>
  <si>
    <t>Launceston Cup ^</t>
  </si>
  <si>
    <t>VIC</t>
  </si>
  <si>
    <t>Labour Day</t>
  </si>
  <si>
    <t>QLD</t>
  </si>
  <si>
    <t>King Island Show ^</t>
  </si>
  <si>
    <t>NT</t>
  </si>
  <si>
    <t>Canberra Day</t>
  </si>
  <si>
    <t>NSW</t>
  </si>
  <si>
    <t>Good Friday</t>
  </si>
  <si>
    <t>Easter Saturday</t>
  </si>
  <si>
    <t xml:space="preserve">National </t>
  </si>
  <si>
    <t>Easter Sunday</t>
  </si>
  <si>
    <t>ACT, NSW &amp; VIC</t>
  </si>
  <si>
    <t>Easter Monday</t>
  </si>
  <si>
    <t>Easter Tuesday ^^</t>
  </si>
  <si>
    <t>Anzac Day</t>
  </si>
  <si>
    <t>Labour Day***</t>
  </si>
  <si>
    <t>May Day</t>
  </si>
  <si>
    <t>AGFEST ^</t>
  </si>
  <si>
    <t>Western Australia Day</t>
  </si>
  <si>
    <t>Queen's Birthday</t>
  </si>
  <si>
    <t>Borroloola Show Day</t>
  </si>
  <si>
    <t>Alice Springs Show Day</t>
  </si>
  <si>
    <t>Tennant Creek Show Day</t>
  </si>
  <si>
    <t>Katherine Show Day</t>
  </si>
  <si>
    <t>Darwin Show Day</t>
  </si>
  <si>
    <t>Picnic Day</t>
  </si>
  <si>
    <t>Royal Queensland Show ^</t>
  </si>
  <si>
    <t>Family and Community Day</t>
  </si>
  <si>
    <t>Burnie Show ^</t>
  </si>
  <si>
    <t>Queen's Birthday***</t>
  </si>
  <si>
    <t>Royal Launceston Show ^</t>
  </si>
  <si>
    <t>Flinders Island Show ^</t>
  </si>
  <si>
    <t>Royal Hobart Show ^</t>
  </si>
  <si>
    <t>Melbourne Cup Day **</t>
  </si>
  <si>
    <t>Recreation Day ^</t>
  </si>
  <si>
    <t>Devonport Show ^</t>
  </si>
  <si>
    <t>Christmas Eve *</t>
  </si>
  <si>
    <t>Christmas Day</t>
  </si>
  <si>
    <t>Boxing Day</t>
  </si>
  <si>
    <t>Proclamation Day</t>
  </si>
  <si>
    <t>Christmas Holidays</t>
  </si>
  <si>
    <t>New Year's Eve *</t>
  </si>
  <si>
    <t>Current Week</t>
  </si>
  <si>
    <t>Next Week</t>
  </si>
  <si>
    <t>% complete dropdown values</t>
  </si>
  <si>
    <t>state dropdown values</t>
  </si>
  <si>
    <t>http://publicholidays.com.au</t>
  </si>
  <si>
    <t>Dates retrieved from:</t>
  </si>
  <si>
    <t>Notes</t>
  </si>
  <si>
    <t>Is Holiday</t>
  </si>
  <si>
    <t>Controls Sheet</t>
  </si>
  <si>
    <t>Period Ending Date:</t>
  </si>
  <si>
    <t>activity status dropdown</t>
  </si>
  <si>
    <t>risk status dropdown</t>
  </si>
  <si>
    <t>Open</t>
  </si>
  <si>
    <t>Resolved</t>
  </si>
  <si>
    <t>Date Raised</t>
  </si>
  <si>
    <t>Name</t>
  </si>
  <si>
    <t>Description</t>
  </si>
  <si>
    <t>Issues</t>
  </si>
  <si>
    <t>Risks</t>
  </si>
  <si>
    <t>Issues Raised This Week</t>
  </si>
  <si>
    <t>Risks Raised This Week</t>
  </si>
  <si>
    <t>Work Plan - Issues and Risks</t>
  </si>
  <si>
    <t>Stage Start Date</t>
  </si>
  <si>
    <t>Target Stage End Date</t>
  </si>
  <si>
    <t>Hard Constraint / Estimated</t>
  </si>
  <si>
    <t>% Done</t>
  </si>
  <si>
    <t>Due Dates</t>
  </si>
  <si>
    <t>Week</t>
  </si>
  <si>
    <t>Week:</t>
  </si>
  <si>
    <t>Status Report</t>
  </si>
  <si>
    <t>Completion Date</t>
  </si>
  <si>
    <t>project status</t>
  </si>
  <si>
    <t>Green</t>
  </si>
  <si>
    <t>Red</t>
  </si>
  <si>
    <t>ACT, SA, TAS, VIC</t>
  </si>
  <si>
    <t>QLD, NT</t>
  </si>
  <si>
    <t>ACT, WA</t>
  </si>
  <si>
    <t>TAS, VIC</t>
  </si>
  <si>
    <t>QLD, ACT, NSW &amp; SA</t>
  </si>
  <si>
    <t>NT, QLD</t>
  </si>
  <si>
    <t>ACT, NSW &amp; SA, QLD</t>
  </si>
  <si>
    <t>Work Instructions</t>
  </si>
  <si>
    <t xml:space="preserve">
</t>
  </si>
  <si>
    <t>All cells that are highlighted with a grey-yellow need to be edited.</t>
  </si>
  <si>
    <t>Orange</t>
  </si>
  <si>
    <t>Protected Sheets</t>
  </si>
  <si>
    <t>To see if a sheet is protected look for a little lock symbol next to the sheet name. If a sheet is locked only pre-defined cells can be selected and edited. Also no table rows or columns can be added or removed.</t>
  </si>
  <si>
    <t>To protect or unprotect a sheet click the 'Unprotect Sheet' (if protected) or 'Protect Sheet' (if unprotected) button under the 'Review' ribbon.</t>
  </si>
  <si>
    <t>Dynamic tables can be recognised by a little blue corner or arrow symbol in the column. To add or remove rows in any dynamic table the respective sheet has to be unprotected. There are no tables in this workbook that require adding or removing rows that are not dynamic tables.</t>
  </si>
  <si>
    <t>Dynamic Tables</t>
  </si>
  <si>
    <t>Protect / Unprotect Sheets</t>
  </si>
  <si>
    <t>Editable Cells</t>
  </si>
  <si>
    <r>
      <rPr>
        <b/>
        <u/>
        <sz val="16"/>
        <color theme="3"/>
        <rFont val="Tahoma"/>
        <family val="2"/>
      </rPr>
      <t>General instructions:</t>
    </r>
    <r>
      <rPr>
        <b/>
        <sz val="16"/>
        <color theme="3"/>
        <rFont val="Tahoma"/>
        <family val="2"/>
      </rPr>
      <t xml:space="preserve">
</t>
    </r>
    <r>
      <rPr>
        <b/>
        <sz val="12"/>
        <color theme="3"/>
        <rFont val="Tahoma"/>
        <family val="2"/>
      </rPr>
      <t>(Applies for all sheets)</t>
    </r>
  </si>
  <si>
    <t/>
  </si>
  <si>
    <t>How To's</t>
  </si>
  <si>
    <t>project status meanings</t>
  </si>
  <si>
    <t>Identified issues or risks are likely to impact time, cost or quality of analysis work and no effective mitigation strategy is in place to remediate; OR Identified issues or materialised risks are actually impacting time, cost or quality of analysis work.</t>
  </si>
  <si>
    <t xml:space="preserve"> </t>
  </si>
  <si>
    <t>Identified issues or risks have potential to impact time, cost or quality of analysis work, however an effective mitigation strategy is in place for each.</t>
  </si>
  <si>
    <t>Initiative is on track in terms of time, cost and quality of analysis work. No identified issues or risks are likely to impact initiative health.</t>
  </si>
  <si>
    <t>Impact</t>
  </si>
  <si>
    <t>First Row of Current Period WP</t>
  </si>
  <si>
    <t>First Row Next Period WP</t>
  </si>
  <si>
    <t>First Row of Current Period Issues</t>
  </si>
  <si>
    <t>First Row Current Period Risks</t>
  </si>
  <si>
    <t>Consultant Initials</t>
  </si>
  <si>
    <t>Consultant Role</t>
  </si>
  <si>
    <t>Initials</t>
  </si>
  <si>
    <t>Add Rows</t>
  </si>
  <si>
    <t>To add a row to a dynamic table, please select the entire row below the dynamic table and press "'Shift' + 'Command' + '+'". Then just start typing in the new row below the dynamic table and it will automatically expand once you leave the cell.</t>
  </si>
  <si>
    <t>Deliverable (optional)</t>
  </si>
  <si>
    <t>Total number of deliverables</t>
  </si>
  <si>
    <t>Progress</t>
  </si>
  <si>
    <t>Unfinished</t>
  </si>
  <si>
    <t>Total number of 
weeks</t>
  </si>
  <si>
    <t>Reason</t>
  </si>
  <si>
    <t>Type</t>
  </si>
  <si>
    <t>Amount in days</t>
  </si>
  <si>
    <t>engagement effort types</t>
  </si>
  <si>
    <t>Leave</t>
  </si>
  <si>
    <t>Effort in days</t>
  </si>
  <si>
    <t>Total number of
working days</t>
  </si>
  <si>
    <t>Effort Balance</t>
  </si>
  <si>
    <t>Valid Dates</t>
  </si>
  <si>
    <t>constraint</t>
  </si>
  <si>
    <t>Hard constraint</t>
  </si>
  <si>
    <t>Estimated</t>
  </si>
  <si>
    <t>Cancelled</t>
  </si>
  <si>
    <t>Stage</t>
  </si>
  <si>
    <t>Potential Solution</t>
  </si>
  <si>
    <t>Potential Mitigation</t>
  </si>
  <si>
    <t>Potential Impact</t>
  </si>
  <si>
    <t>Status Group</t>
  </si>
  <si>
    <t>Project Timeline</t>
  </si>
  <si>
    <t>project timeline</t>
  </si>
  <si>
    <t>Fixed end date</t>
  </si>
  <si>
    <t>Flexible end date</t>
  </si>
  <si>
    <t>Consultant Responsible</t>
  </si>
  <si>
    <t>impact</t>
  </si>
  <si>
    <t>Trivial</t>
  </si>
  <si>
    <t>Low</t>
  </si>
  <si>
    <t>Medium</t>
  </si>
  <si>
    <t>High</t>
  </si>
  <si>
    <t>Blocker</t>
  </si>
  <si>
    <t>Start Date</t>
  </si>
  <si>
    <t>End date</t>
  </si>
  <si>
    <t>Nr of Projects in Group</t>
  </si>
  <si>
    <t>Closest Deadline</t>
  </si>
  <si>
    <t>2. Closest Deadline</t>
  </si>
  <si>
    <t>Effort consumption</t>
  </si>
  <si>
    <t>Effort increase</t>
  </si>
  <si>
    <t>Project Group</t>
  </si>
  <si>
    <t xml:space="preserve"> Sunday before Start</t>
  </si>
  <si>
    <t>Internal Peer Review Date</t>
  </si>
  <si>
    <t>Client Review Date</t>
  </si>
  <si>
    <t>Devonport Cup</t>
  </si>
  <si>
    <t>Royal Hobart Regatta</t>
  </si>
  <si>
    <t>Launceston Cup</t>
  </si>
  <si>
    <t>King Island Show</t>
  </si>
  <si>
    <t>March Public Holiday</t>
  </si>
  <si>
    <t>Eight Hours Day</t>
  </si>
  <si>
    <t>Day following Good Friday</t>
  </si>
  <si>
    <t>National except TAS &amp; WA</t>
  </si>
  <si>
    <t>ACT, NSW, QLD &amp; VIC</t>
  </si>
  <si>
    <t>Easter Tuesday *</t>
  </si>
  <si>
    <t>AGFEST</t>
  </si>
  <si>
    <t>Reconciliation Day</t>
  </si>
  <si>
    <t>National except QLD &amp; WA</t>
  </si>
  <si>
    <t>Ekka Wednesday *</t>
  </si>
  <si>
    <t>AFL Grand Final Friday</t>
  </si>
  <si>
    <t>ACT, NSW &amp; SA</t>
  </si>
  <si>
    <t>Burnie Show</t>
  </si>
  <si>
    <t>Royal Launceston Show</t>
  </si>
  <si>
    <t>Flinders Island Show</t>
  </si>
  <si>
    <t>Royal Hobart Show</t>
  </si>
  <si>
    <t>Recreation Day</t>
  </si>
  <si>
    <t>Melbourne Cup Day *</t>
  </si>
  <si>
    <t>Devonport Show</t>
  </si>
  <si>
    <t>National except SA</t>
  </si>
  <si>
    <t>Consultant</t>
  </si>
  <si>
    <t>Service Days</t>
  </si>
  <si>
    <t>Total Days Worked</t>
  </si>
  <si>
    <t>Days Remaining</t>
  </si>
  <si>
    <t>Initial Service End</t>
  </si>
  <si>
    <t>Actual Service End</t>
  </si>
  <si>
    <t>Service Location</t>
  </si>
  <si>
    <t>Service Start</t>
  </si>
  <si>
    <t>Service Effort Variation</t>
  </si>
  <si>
    <t># Public holidays during service</t>
  </si>
  <si>
    <t>Service Status:</t>
  </si>
  <si>
    <t>SLBA Name</t>
  </si>
  <si>
    <t>Tasks</t>
  </si>
  <si>
    <t>Task</t>
  </si>
  <si>
    <t>Work Plan - Tasks</t>
  </si>
  <si>
    <t>- by default all sheets are protected to make clear what cells are editable and what cells do not require any input
- please familiarise yourself with the workbook
- you have to unprotect sheets to insert or delete rows within dynamic tables, e.g. Project List in 1 Controls
- check the comments for help
- to hide or show all comment go to the 'Review' ribbon and select 'Show All Comments'
- comments will not be printed so hiding them is sufficient, you do not have to delete them
- never delete tasks that are rescheduled, but always set status to 'Rescheduled' and copy task  to desired week or date. This is important because the status report is automatically generated from the 3 Work Plan sheet and will not display rescheduled tasks if they are removed from the respective week. The Status Report can not be edited or modified in any way.
- exactly one deliverable, task, project, etc. per row
- only edit cells that have a yellow fill
- don't edit cells that contain formulas
- always ensure tables don’t contain empty rows
- if locked cells with formulas do not contain the information you are expecting double-check the respective source-cells if the entered data is correct. Otherwise please contact email address below.</t>
  </si>
  <si>
    <t>Total number of 
tasks</t>
  </si>
  <si>
    <t xml:space="preserve">To report issues, feedback or address questions, please contact: 
gareth.jones@business-analysis.com.au
</t>
  </si>
  <si>
    <t>Date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</si>
</sst>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d"/>
    <numFmt numFmtId="165" formatCode="0.0"/>
    <numFmt numFmtId="166" formatCode="[$-C09]dd\-mmm\-yy;@"/>
  </numFmts>
  <fonts count="67">
    <font>
      <sz val="10"/>
      <color theme="3"/>
      <name val="Calibri"/>
      <family val="2"/>
      <scheme val="minor"/>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24"/>
      <color rgb="FF13558E"/>
      <name val="Tahoma"/>
      <family val="2"/>
    </font>
    <font>
      <sz val="12"/>
      <color theme="1"/>
      <name val="Tahoma"/>
      <family val="2"/>
    </font>
    <font>
      <b/>
      <sz val="14"/>
      <color rgb="FF13558E"/>
      <name val="Tahoma"/>
      <family val="2"/>
    </font>
    <font>
      <b/>
      <sz val="12"/>
      <color theme="1"/>
      <name val="Tahoma"/>
      <family val="2"/>
    </font>
    <font>
      <b/>
      <sz val="12"/>
      <color theme="0"/>
      <name val="Tahoma"/>
      <family val="2"/>
    </font>
    <font>
      <b/>
      <sz val="16"/>
      <color theme="0"/>
      <name val="Tahoma"/>
      <family val="2"/>
    </font>
    <font>
      <b/>
      <sz val="14"/>
      <color theme="0"/>
      <name val="Tahoma"/>
      <family val="2"/>
    </font>
    <font>
      <sz val="12"/>
      <color rgb="FF1A1A1A"/>
      <name val="Tahoma"/>
      <family val="2"/>
    </font>
    <font>
      <sz val="12"/>
      <color rgb="FF000000"/>
      <name val="Tahoma"/>
      <family val="2"/>
    </font>
    <font>
      <sz val="11"/>
      <color theme="1"/>
      <name val="Tahoma"/>
      <family val="2"/>
    </font>
    <font>
      <sz val="8"/>
      <name val="Calibri"/>
      <family val="2"/>
      <scheme val="minor"/>
    </font>
    <font>
      <u/>
      <sz val="10"/>
      <color theme="10"/>
      <name val="Calibri"/>
      <family val="2"/>
      <scheme val="minor"/>
    </font>
    <font>
      <u/>
      <sz val="10"/>
      <color theme="11"/>
      <name val="Calibri"/>
      <family val="2"/>
      <scheme val="minor"/>
    </font>
    <font>
      <b/>
      <sz val="11"/>
      <color rgb="FFFFFFFF"/>
      <name val="Tahoma"/>
      <family val="2"/>
    </font>
    <font>
      <sz val="11"/>
      <color rgb="FF000000"/>
      <name val="Tahoma"/>
      <family val="2"/>
    </font>
    <font>
      <sz val="12"/>
      <color theme="0"/>
      <name val="Calibri"/>
      <family val="2"/>
      <scheme val="minor"/>
    </font>
    <font>
      <u/>
      <sz val="12"/>
      <color theme="1"/>
      <name val="Calibri"/>
      <family val="2"/>
      <scheme val="minor"/>
    </font>
    <font>
      <b/>
      <sz val="11"/>
      <color theme="0"/>
      <name val="Tahoma"/>
      <family val="2"/>
    </font>
    <font>
      <b/>
      <sz val="12"/>
      <name val="Tahoma"/>
      <family val="2"/>
    </font>
    <font>
      <sz val="12"/>
      <name val="Tahoma"/>
      <family val="2"/>
    </font>
    <font>
      <b/>
      <sz val="14"/>
      <name val="Tahoma"/>
      <family val="2"/>
    </font>
    <font>
      <b/>
      <sz val="12"/>
      <name val="Calibri"/>
      <family val="2"/>
      <scheme val="minor"/>
    </font>
    <font>
      <b/>
      <sz val="14"/>
      <color rgb="FF11548E"/>
      <name val="Tahoma"/>
      <family val="2"/>
    </font>
    <font>
      <b/>
      <sz val="12"/>
      <color rgb="FFFFFFFF"/>
      <name val="Tahoma"/>
      <family val="2"/>
    </font>
    <font>
      <b/>
      <sz val="12"/>
      <color rgb="FF13558E"/>
      <name val="Tahoma"/>
      <family val="2"/>
    </font>
    <font>
      <sz val="11"/>
      <name val="Tahoma"/>
      <family val="2"/>
    </font>
    <font>
      <b/>
      <u/>
      <sz val="24"/>
      <color rgb="FF13558E"/>
      <name val="Tahoma"/>
      <family val="2"/>
    </font>
    <font>
      <sz val="10"/>
      <color theme="3"/>
      <name val="Tahoma"/>
      <family val="2"/>
    </font>
    <font>
      <b/>
      <i/>
      <sz val="10"/>
      <color theme="3"/>
      <name val="Tahoma"/>
      <family val="2"/>
    </font>
    <font>
      <b/>
      <u/>
      <sz val="16"/>
      <color rgb="FF11548E"/>
      <name val="Tahoma"/>
      <family val="2"/>
    </font>
    <font>
      <b/>
      <u/>
      <sz val="24"/>
      <color rgb="FF11548E"/>
      <name val="Tahoma"/>
      <family val="2"/>
    </font>
    <font>
      <b/>
      <sz val="16"/>
      <color theme="3"/>
      <name val="Tahoma"/>
      <family val="2"/>
    </font>
    <font>
      <b/>
      <u/>
      <sz val="16"/>
      <color theme="3"/>
      <name val="Tahoma"/>
      <family val="2"/>
    </font>
    <font>
      <b/>
      <sz val="12"/>
      <color theme="3"/>
      <name val="Tahoma"/>
      <family val="2"/>
    </font>
    <font>
      <sz val="10"/>
      <color indexed="81"/>
      <name val="Calibri"/>
      <family val="2"/>
    </font>
    <font>
      <b/>
      <sz val="10"/>
      <color indexed="81"/>
      <name val="Calibri"/>
      <family val="2"/>
    </font>
    <font>
      <sz val="10"/>
      <color theme="1"/>
      <name val="Tahoma"/>
      <family val="2"/>
    </font>
    <font>
      <i/>
      <sz val="10"/>
      <color theme="3"/>
      <name val="Tahoma"/>
      <family val="2"/>
    </font>
    <font>
      <sz val="10"/>
      <color indexed="81"/>
      <name val="Tahoma"/>
      <family val="2"/>
    </font>
    <font>
      <b/>
      <sz val="10"/>
      <color indexed="81"/>
      <name val="Tahoma"/>
      <family val="2"/>
    </font>
    <font>
      <sz val="13"/>
      <color theme="1"/>
      <name val="Courier New"/>
      <family val="1"/>
    </font>
    <font>
      <sz val="16"/>
      <color rgb="FF2F2F2F"/>
      <name val="Helvetica Neue"/>
      <family val="2"/>
    </font>
    <font>
      <sz val="16"/>
      <color rgb="FF2F2F2F"/>
      <name val="Tahoma"/>
      <family val="2"/>
    </font>
    <font>
      <sz val="12"/>
      <color rgb="FFFFFFFF"/>
      <name val="Tahoma"/>
      <family val="2"/>
    </font>
    <font>
      <i/>
      <sz val="10"/>
      <color indexed="81"/>
      <name val="Tahoma"/>
      <family val="2"/>
    </font>
    <font>
      <b/>
      <u/>
      <sz val="10"/>
      <color indexed="81"/>
      <name val="Tahoma"/>
      <family val="2"/>
    </font>
    <font>
      <b/>
      <sz val="10"/>
      <color rgb="FF000000"/>
      <name val="Tahoma"/>
      <family val="2"/>
    </font>
    <font>
      <sz val="10"/>
      <color rgb="FF000000"/>
      <name val="Tahoma"/>
      <family val="2"/>
    </font>
    <font>
      <u/>
      <sz val="10"/>
      <color rgb="FF000000"/>
      <name val="Tahoma"/>
      <family val="2"/>
    </font>
    <font>
      <i/>
      <sz val="10"/>
      <color rgb="FF000000"/>
      <name val="Tahoma"/>
      <family val="2"/>
    </font>
    <font>
      <sz val="10"/>
      <color rgb="FF000000"/>
      <name val="Calibri"/>
      <family val="2"/>
    </font>
  </fonts>
  <fills count="10">
    <fill>
      <patternFill patternType="none"/>
    </fill>
    <fill>
      <patternFill patternType="gray125"/>
    </fill>
    <fill>
      <patternFill patternType="solid">
        <fgColor rgb="FF13558E"/>
        <bgColor indexed="64"/>
      </patternFill>
    </fill>
    <fill>
      <patternFill patternType="solid">
        <fgColor rgb="FF92D050"/>
        <bgColor indexed="64"/>
      </patternFill>
    </fill>
    <fill>
      <patternFill patternType="solid">
        <fgColor rgb="FF13558E"/>
        <bgColor rgb="FF000000"/>
      </patternFill>
    </fill>
    <fill>
      <patternFill patternType="solid">
        <fgColor rgb="FF11548E"/>
        <bgColor indexed="64"/>
      </patternFill>
    </fill>
    <fill>
      <patternFill patternType="solid">
        <fgColor theme="1"/>
        <bgColor indexed="64"/>
      </patternFill>
    </fill>
    <fill>
      <patternFill patternType="solid">
        <fgColor rgb="FF00B050"/>
        <bgColor indexed="64"/>
      </patternFill>
    </fill>
    <fill>
      <patternFill patternType="solid">
        <fgColor theme="8" tint="-0.499984740745262"/>
        <bgColor indexed="64"/>
      </patternFill>
    </fill>
    <fill>
      <patternFill patternType="solid">
        <fgColor theme="0" tint="-0.14999847407452621"/>
        <bgColor indexed="64"/>
      </patternFill>
    </fill>
  </fills>
  <borders count="66">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thin">
        <color auto="1"/>
      </bottom>
      <diagonal/>
    </border>
    <border>
      <left style="thin">
        <color auto="1"/>
      </left>
      <right/>
      <top style="thin">
        <color auto="1"/>
      </top>
      <bottom style="thin">
        <color auto="1"/>
      </bottom>
      <diagonal/>
    </border>
    <border>
      <left style="hair">
        <color auto="1"/>
      </left>
      <right/>
      <top/>
      <bottom/>
      <diagonal/>
    </border>
    <border>
      <left/>
      <right/>
      <top/>
      <bottom style="medium">
        <color theme="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rgb="FF11548E"/>
      </left>
      <right style="thin">
        <color rgb="FF11548E"/>
      </right>
      <top style="thin">
        <color rgb="FF11548E"/>
      </top>
      <bottom style="thin">
        <color rgb="FF11548E"/>
      </bottom>
      <diagonal/>
    </border>
    <border>
      <left style="thin">
        <color rgb="FF11548E"/>
      </left>
      <right/>
      <top style="thin">
        <color rgb="FF11548E"/>
      </top>
      <bottom style="thin">
        <color rgb="FF11548E"/>
      </bottom>
      <diagonal/>
    </border>
    <border>
      <left/>
      <right/>
      <top style="thin">
        <color rgb="FF11548E"/>
      </top>
      <bottom style="thin">
        <color rgb="FF11548E"/>
      </bottom>
      <diagonal/>
    </border>
    <border>
      <left/>
      <right style="thin">
        <color rgb="FF11548E"/>
      </right>
      <top style="thin">
        <color rgb="FF11548E"/>
      </top>
      <bottom style="thin">
        <color rgb="FF11548E"/>
      </bottom>
      <diagonal/>
    </border>
    <border>
      <left style="thin">
        <color theme="1"/>
      </left>
      <right style="thin">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auto="1"/>
      </right>
      <top style="thin">
        <color theme="1"/>
      </top>
      <bottom style="medium">
        <color theme="1"/>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right/>
      <top style="thin">
        <color theme="1"/>
      </top>
      <bottom style="medium">
        <color theme="1"/>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auto="1"/>
      </right>
      <top/>
      <bottom style="medium">
        <color theme="1"/>
      </bottom>
      <diagonal/>
    </border>
    <border>
      <left style="thin">
        <color auto="1"/>
      </left>
      <right/>
      <top/>
      <bottom style="medium">
        <color theme="1"/>
      </bottom>
      <diagonal/>
    </border>
    <border>
      <left style="thin">
        <color auto="1"/>
      </left>
      <right style="thin">
        <color auto="1"/>
      </right>
      <top style="thin">
        <color theme="1"/>
      </top>
      <bottom style="thin">
        <color auto="1"/>
      </bottom>
      <diagonal/>
    </border>
    <border>
      <left style="hair">
        <color theme="1"/>
      </left>
      <right style="hair">
        <color theme="1"/>
      </right>
      <top style="hair">
        <color theme="1"/>
      </top>
      <bottom style="hair">
        <color theme="1"/>
      </bottom>
      <diagonal/>
    </border>
    <border>
      <left/>
      <right style="thin">
        <color auto="1"/>
      </right>
      <top style="thin">
        <color theme="1"/>
      </top>
      <bottom style="thin">
        <color auto="1"/>
      </bottom>
      <diagonal/>
    </border>
    <border>
      <left style="thin">
        <color auto="1"/>
      </left>
      <right/>
      <top style="thin">
        <color theme="1"/>
      </top>
      <bottom style="thin">
        <color auto="1"/>
      </bottom>
      <diagonal/>
    </border>
    <border>
      <left style="medium">
        <color theme="1"/>
      </left>
      <right/>
      <top style="thin">
        <color auto="1"/>
      </top>
      <bottom/>
      <diagonal/>
    </border>
    <border>
      <left/>
      <right style="medium">
        <color theme="1"/>
      </right>
      <top style="thin">
        <color auto="1"/>
      </top>
      <bottom/>
      <diagonal/>
    </border>
    <border>
      <left/>
      <right/>
      <top style="medium">
        <color auto="1"/>
      </top>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1"/>
      </left>
      <right/>
      <top style="thin">
        <color auto="1"/>
      </top>
      <bottom style="thin">
        <color auto="1"/>
      </bottom>
      <diagonal/>
    </border>
    <border>
      <left/>
      <right/>
      <top/>
      <bottom style="thin">
        <color theme="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hair">
        <color theme="1"/>
      </left>
      <right style="hair">
        <color theme="1"/>
      </right>
      <top/>
      <bottom style="hair">
        <color theme="1"/>
      </bottom>
      <diagonal/>
    </border>
    <border>
      <left/>
      <right/>
      <top/>
      <bottom style="thin">
        <color rgb="FF11548E"/>
      </bottom>
      <diagonal/>
    </border>
    <border>
      <left style="thin">
        <color rgb="FF11548E"/>
      </left>
      <right style="thin">
        <color rgb="FF11548E"/>
      </right>
      <top style="thin">
        <color rgb="FF11548E"/>
      </top>
      <bottom/>
      <diagonal/>
    </border>
    <border>
      <left style="thin">
        <color rgb="FF11548E"/>
      </left>
      <right style="thin">
        <color rgb="FF11548E"/>
      </right>
      <top/>
      <bottom style="thin">
        <color rgb="FF11548E"/>
      </bottom>
      <diagonal/>
    </border>
    <border>
      <left/>
      <right style="hair">
        <color theme="1"/>
      </right>
      <top/>
      <bottom style="hair">
        <color theme="1"/>
      </bottom>
      <diagonal/>
    </border>
    <border>
      <left/>
      <right style="hair">
        <color theme="1"/>
      </right>
      <top style="hair">
        <color theme="1"/>
      </top>
      <bottom style="hair">
        <color theme="1"/>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theme="1"/>
      </left>
      <right style="thin">
        <color theme="1"/>
      </right>
      <top/>
      <bottom style="thin">
        <color rgb="FF000000"/>
      </bottom>
      <diagonal/>
    </border>
  </borders>
  <cellStyleXfs count="11">
    <xf numFmtId="0" fontId="0" fillId="0" borderId="0">
      <alignment vertical="center"/>
    </xf>
    <xf numFmtId="0" fontId="13" fillId="0" borderId="0"/>
    <xf numFmtId="9" fontId="13"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cellStyleXfs>
  <cellXfs count="324">
    <xf numFmtId="0" fontId="0" fillId="0" borderId="0" xfId="0">
      <alignment vertical="center"/>
    </xf>
    <xf numFmtId="0" fontId="16" fillId="0" borderId="0" xfId="1" applyFont="1" applyAlignment="1">
      <alignment vertical="top"/>
    </xf>
    <xf numFmtId="0" fontId="17" fillId="0" borderId="0" xfId="1" applyFont="1" applyAlignment="1">
      <alignment wrapText="1"/>
    </xf>
    <xf numFmtId="0" fontId="17" fillId="0" borderId="0" xfId="1" applyFont="1"/>
    <xf numFmtId="9" fontId="17" fillId="0" borderId="0" xfId="2" applyFont="1"/>
    <xf numFmtId="0" fontId="17" fillId="0" borderId="0" xfId="1" applyFont="1" applyAlignment="1">
      <alignment vertical="center"/>
    </xf>
    <xf numFmtId="0" fontId="19" fillId="0" borderId="0" xfId="1" applyFont="1" applyAlignment="1">
      <alignment horizontal="center" vertical="center"/>
    </xf>
    <xf numFmtId="0" fontId="20" fillId="2" borderId="1" xfId="1" applyFont="1" applyFill="1" applyBorder="1"/>
    <xf numFmtId="0" fontId="16" fillId="0" borderId="0" xfId="1" applyFont="1" applyAlignment="1">
      <alignment horizontal="left"/>
    </xf>
    <xf numFmtId="0" fontId="13" fillId="0" borderId="0" xfId="1" applyAlignment="1">
      <alignment wrapText="1"/>
    </xf>
    <xf numFmtId="0" fontId="13" fillId="0" borderId="0" xfId="1"/>
    <xf numFmtId="9" fontId="0" fillId="0" borderId="0" xfId="2" applyFont="1"/>
    <xf numFmtId="0" fontId="14" fillId="0" borderId="0" xfId="1" applyFont="1"/>
    <xf numFmtId="2" fontId="13" fillId="0" borderId="0" xfId="1" applyNumberFormat="1"/>
    <xf numFmtId="0" fontId="13" fillId="0" borderId="0" xfId="1" quotePrefix="1"/>
    <xf numFmtId="0" fontId="13" fillId="0" borderId="0" xfId="1" applyAlignment="1">
      <alignment horizontal="center"/>
    </xf>
    <xf numFmtId="0" fontId="18" fillId="0" borderId="0" xfId="1" applyFont="1" applyAlignment="1">
      <alignment wrapText="1"/>
    </xf>
    <xf numFmtId="0" fontId="17" fillId="0" borderId="0" xfId="1" applyFont="1" applyAlignment="1">
      <alignment horizontal="left"/>
    </xf>
    <xf numFmtId="0" fontId="17" fillId="0" borderId="0" xfId="1" applyFont="1" applyAlignment="1">
      <alignment horizontal="right" wrapText="1"/>
    </xf>
    <xf numFmtId="0" fontId="13" fillId="0" borderId="0" xfId="1" applyAlignment="1">
      <alignment horizontal="center" vertical="top"/>
    </xf>
    <xf numFmtId="0" fontId="16" fillId="0" borderId="0" xfId="1" applyFont="1" applyAlignment="1">
      <alignment horizontal="center" vertical="top"/>
    </xf>
    <xf numFmtId="0" fontId="25" fillId="0" borderId="0" xfId="1" applyFont="1"/>
    <xf numFmtId="9" fontId="13" fillId="0" borderId="0" xfId="1" applyNumberFormat="1"/>
    <xf numFmtId="0" fontId="12" fillId="0" borderId="0" xfId="1" applyFont="1"/>
    <xf numFmtId="0" fontId="14" fillId="0" borderId="0" xfId="1" applyFont="1" applyAlignment="1">
      <alignment horizontal="center"/>
    </xf>
    <xf numFmtId="0" fontId="14" fillId="2" borderId="11" xfId="1" applyFont="1" applyFill="1" applyBorder="1" applyAlignment="1">
      <alignment horizontal="center"/>
    </xf>
    <xf numFmtId="0" fontId="13" fillId="6" borderId="0" xfId="1" applyFill="1"/>
    <xf numFmtId="14" fontId="13" fillId="0" borderId="0" xfId="1" applyNumberFormat="1"/>
    <xf numFmtId="14" fontId="12" fillId="0" borderId="10" xfId="0" applyNumberFormat="1" applyFont="1" applyBorder="1" applyAlignment="1"/>
    <xf numFmtId="0" fontId="31" fillId="0" borderId="0" xfId="1" applyFont="1" applyAlignment="1">
      <alignment horizontal="center"/>
    </xf>
    <xf numFmtId="0" fontId="18" fillId="0" borderId="0" xfId="1" applyFont="1" applyAlignment="1">
      <alignment horizontal="center"/>
    </xf>
    <xf numFmtId="0" fontId="16" fillId="0" borderId="0" xfId="1" applyFont="1"/>
    <xf numFmtId="0" fontId="18" fillId="0" borderId="0" xfId="1" applyFont="1"/>
    <xf numFmtId="0" fontId="19" fillId="0" borderId="0" xfId="1" applyFont="1" applyAlignment="1">
      <alignment vertical="center"/>
    </xf>
    <xf numFmtId="14" fontId="25" fillId="0" borderId="0" xfId="1" applyNumberFormat="1" applyFont="1" applyAlignment="1">
      <alignment horizontal="center" vertical="top"/>
    </xf>
    <xf numFmtId="0" fontId="19" fillId="0" borderId="0" xfId="1" applyFont="1" applyAlignment="1">
      <alignment horizontal="right"/>
    </xf>
    <xf numFmtId="0" fontId="10" fillId="0" borderId="0" xfId="1" applyFont="1"/>
    <xf numFmtId="0" fontId="13" fillId="0" borderId="0" xfId="1" applyAlignment="1">
      <alignment horizontal="center" vertical="top" wrapText="1"/>
    </xf>
    <xf numFmtId="0" fontId="18" fillId="0" borderId="0" xfId="1" applyFont="1" applyAlignment="1">
      <alignment horizontal="center" vertical="top"/>
    </xf>
    <xf numFmtId="0" fontId="19" fillId="0" borderId="0" xfId="1" applyFont="1" applyAlignment="1">
      <alignment horizontal="center" vertical="top"/>
    </xf>
    <xf numFmtId="0" fontId="25" fillId="0" borderId="0" xfId="1" applyFont="1" applyAlignment="1">
      <alignment horizontal="center" vertical="top" wrapText="1"/>
    </xf>
    <xf numFmtId="9" fontId="21" fillId="0" borderId="0" xfId="2" applyFont="1" applyFill="1" applyBorder="1" applyAlignment="1" applyProtection="1">
      <alignment horizontal="center" vertical="top"/>
    </xf>
    <xf numFmtId="0" fontId="25" fillId="0" borderId="0" xfId="1" applyFont="1" applyAlignment="1">
      <alignment horizontal="center" vertical="center"/>
    </xf>
    <xf numFmtId="14" fontId="17" fillId="0" borderId="0" xfId="1" applyNumberFormat="1" applyFont="1" applyAlignment="1">
      <alignment horizontal="left"/>
    </xf>
    <xf numFmtId="14" fontId="17" fillId="0" borderId="0" xfId="1" applyNumberFormat="1" applyFont="1" applyAlignment="1">
      <alignment horizontal="center"/>
    </xf>
    <xf numFmtId="0" fontId="20" fillId="2" borderId="0" xfId="1" applyFont="1" applyFill="1" applyAlignment="1">
      <alignment horizontal="center" vertical="center"/>
    </xf>
    <xf numFmtId="0" fontId="20" fillId="0" borderId="0" xfId="1" applyFont="1" applyAlignment="1">
      <alignment horizontal="left" vertical="center"/>
    </xf>
    <xf numFmtId="0" fontId="15" fillId="0" borderId="0" xfId="1" applyFont="1" applyAlignment="1">
      <alignment horizontal="center"/>
    </xf>
    <xf numFmtId="14" fontId="19" fillId="0" borderId="26" xfId="1" applyNumberFormat="1" applyFont="1" applyBorder="1" applyAlignment="1" applyProtection="1">
      <alignment horizontal="center" vertical="center"/>
      <protection locked="0"/>
    </xf>
    <xf numFmtId="0" fontId="19" fillId="0" borderId="26" xfId="1" applyFont="1" applyBorder="1" applyAlignment="1" applyProtection="1">
      <alignment horizontal="center" vertical="center"/>
      <protection locked="0"/>
    </xf>
    <xf numFmtId="0" fontId="36" fillId="0" borderId="0" xfId="1" applyFont="1" applyAlignment="1">
      <alignment wrapText="1"/>
    </xf>
    <xf numFmtId="0" fontId="20" fillId="2" borderId="0" xfId="1" applyFont="1" applyFill="1" applyAlignment="1">
      <alignment horizontal="center" vertical="center" wrapText="1"/>
    </xf>
    <xf numFmtId="0" fontId="20" fillId="0" borderId="0" xfId="1" applyFont="1" applyAlignment="1">
      <alignment horizontal="center" vertical="center"/>
    </xf>
    <xf numFmtId="0" fontId="23" fillId="0" borderId="16" xfId="1" applyFont="1" applyBorder="1" applyAlignment="1" applyProtection="1">
      <alignment horizontal="left" vertical="top" wrapText="1"/>
      <protection locked="0"/>
    </xf>
    <xf numFmtId="14" fontId="23" fillId="0" borderId="31" xfId="1" applyNumberFormat="1" applyFont="1" applyBorder="1" applyAlignment="1" applyProtection="1">
      <alignment horizontal="center" vertical="top" wrapText="1"/>
      <protection locked="0"/>
    </xf>
    <xf numFmtId="14" fontId="23" fillId="0" borderId="18" xfId="1" applyNumberFormat="1" applyFont="1" applyBorder="1" applyAlignment="1" applyProtection="1">
      <alignment horizontal="center" vertical="top" wrapText="1"/>
      <protection locked="0"/>
    </xf>
    <xf numFmtId="14" fontId="24" fillId="0" borderId="32" xfId="1" applyNumberFormat="1" applyFont="1" applyBorder="1" applyAlignment="1" applyProtection="1">
      <alignment horizontal="center" vertical="top" wrapText="1"/>
      <protection locked="0"/>
    </xf>
    <xf numFmtId="0" fontId="24" fillId="0" borderId="31" xfId="1" applyFont="1" applyBorder="1" applyAlignment="1" applyProtection="1">
      <alignment horizontal="center" vertical="top" wrapText="1"/>
      <protection locked="0"/>
    </xf>
    <xf numFmtId="0" fontId="24" fillId="0" borderId="18" xfId="1" applyFont="1" applyBorder="1" applyAlignment="1" applyProtection="1">
      <alignment horizontal="left" vertical="top" wrapText="1"/>
      <protection locked="0"/>
    </xf>
    <xf numFmtId="9" fontId="23" fillId="0" borderId="32" xfId="1" applyNumberFormat="1" applyFont="1" applyBorder="1" applyAlignment="1" applyProtection="1">
      <alignment horizontal="center" vertical="top" wrapText="1"/>
      <protection locked="0"/>
    </xf>
    <xf numFmtId="0" fontId="24" fillId="0" borderId="17" xfId="1" applyFont="1" applyBorder="1" applyAlignment="1" applyProtection="1">
      <alignment horizontal="left" vertical="top" wrapText="1"/>
      <protection locked="0"/>
    </xf>
    <xf numFmtId="0" fontId="34" fillId="0" borderId="0" xfId="1" applyFont="1" applyAlignment="1">
      <alignment vertical="center"/>
    </xf>
    <xf numFmtId="0" fontId="34" fillId="0" borderId="0" xfId="1" applyFont="1" applyAlignment="1">
      <alignment horizontal="center" vertical="center"/>
    </xf>
    <xf numFmtId="14" fontId="35" fillId="0" borderId="0" xfId="1" applyNumberFormat="1" applyFont="1" applyAlignment="1">
      <alignment horizontal="left"/>
    </xf>
    <xf numFmtId="14" fontId="17" fillId="0" borderId="0" xfId="1" applyNumberFormat="1" applyFont="1" applyAlignment="1">
      <alignment horizontal="left" vertical="top"/>
    </xf>
    <xf numFmtId="0" fontId="17" fillId="0" borderId="0" xfId="1" applyFont="1" applyAlignment="1">
      <alignment horizontal="right" vertical="top"/>
    </xf>
    <xf numFmtId="0" fontId="25" fillId="0" borderId="2" xfId="1" applyFont="1" applyBorder="1" applyAlignment="1" applyProtection="1">
      <alignment horizontal="left" vertical="top" wrapText="1"/>
      <protection locked="0"/>
    </xf>
    <xf numFmtId="0" fontId="25" fillId="0" borderId="2" xfId="1" quotePrefix="1" applyFont="1" applyBorder="1" applyAlignment="1" applyProtection="1">
      <alignment horizontal="left" vertical="top" wrapText="1"/>
      <protection locked="0"/>
    </xf>
    <xf numFmtId="0" fontId="19" fillId="0" borderId="22" xfId="1" applyFont="1" applyBorder="1" applyAlignment="1">
      <alignment horizontal="center" vertical="center"/>
    </xf>
    <xf numFmtId="0" fontId="20" fillId="2" borderId="33" xfId="1" applyFont="1" applyFill="1" applyBorder="1" applyAlignment="1">
      <alignment horizontal="center" vertical="center" wrapText="1"/>
    </xf>
    <xf numFmtId="0" fontId="20" fillId="2" borderId="34"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35"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20" fillId="2" borderId="37" xfId="1" applyFont="1" applyFill="1" applyBorder="1" applyAlignment="1">
      <alignment horizontal="center" vertical="center" wrapText="1"/>
    </xf>
    <xf numFmtId="0" fontId="20" fillId="2" borderId="30" xfId="1" applyFont="1" applyFill="1" applyBorder="1" applyAlignment="1">
      <alignment horizontal="center" vertical="center" wrapText="1"/>
    </xf>
    <xf numFmtId="9" fontId="20" fillId="2" borderId="0" xfId="2" applyFont="1" applyFill="1" applyAlignment="1">
      <alignment horizontal="center" vertical="center"/>
    </xf>
    <xf numFmtId="0" fontId="40" fillId="0" borderId="0" xfId="1" applyFont="1" applyAlignment="1">
      <alignment horizontal="center"/>
    </xf>
    <xf numFmtId="0" fontId="35" fillId="0" borderId="0" xfId="1" applyFont="1"/>
    <xf numFmtId="14" fontId="41" fillId="0" borderId="0" xfId="1" applyNumberFormat="1" applyFont="1" applyAlignment="1">
      <alignment horizontal="center" vertical="top"/>
    </xf>
    <xf numFmtId="0" fontId="17" fillId="0" borderId="19" xfId="1" applyFont="1" applyBorder="1" applyAlignment="1">
      <alignment vertical="top" wrapText="1"/>
    </xf>
    <xf numFmtId="0" fontId="20" fillId="2" borderId="20" xfId="1" applyFont="1" applyFill="1" applyBorder="1" applyAlignment="1">
      <alignment horizontal="center" vertical="center"/>
    </xf>
    <xf numFmtId="14" fontId="25" fillId="0" borderId="39" xfId="1" applyNumberFormat="1" applyFont="1" applyBorder="1" applyAlignment="1">
      <alignment horizontal="center"/>
    </xf>
    <xf numFmtId="0" fontId="25" fillId="0" borderId="39" xfId="1" applyFont="1" applyBorder="1" applyAlignment="1">
      <alignment horizontal="center" vertical="center"/>
    </xf>
    <xf numFmtId="0" fontId="9" fillId="0" borderId="0" xfId="1" applyFont="1"/>
    <xf numFmtId="0" fontId="8" fillId="0" borderId="0" xfId="1" applyFont="1"/>
    <xf numFmtId="0" fontId="32" fillId="3" borderId="0" xfId="1" applyFont="1" applyFill="1" applyAlignment="1">
      <alignment horizontal="center"/>
    </xf>
    <xf numFmtId="0" fontId="11" fillId="3" borderId="0" xfId="1" applyFont="1" applyFill="1" applyAlignment="1">
      <alignment horizontal="center"/>
    </xf>
    <xf numFmtId="0" fontId="37" fillId="0" borderId="0" xfId="1" applyFont="1" applyAlignment="1">
      <alignment horizontal="center"/>
    </xf>
    <xf numFmtId="2" fontId="17" fillId="0" borderId="0" xfId="1" applyNumberFormat="1" applyFont="1"/>
    <xf numFmtId="9" fontId="17" fillId="0" borderId="0" xfId="2" applyFont="1" applyProtection="1"/>
    <xf numFmtId="14" fontId="34" fillId="0" borderId="0" xfId="1" applyNumberFormat="1" applyFont="1" applyAlignment="1">
      <alignment vertical="center"/>
    </xf>
    <xf numFmtId="0" fontId="17" fillId="0" borderId="0" xfId="1" applyFont="1" applyAlignment="1">
      <alignment horizontal="left" vertical="top" wrapText="1"/>
    </xf>
    <xf numFmtId="14" fontId="17" fillId="0" borderId="0" xfId="1" applyNumberFormat="1" applyFont="1" applyAlignment="1">
      <alignment horizontal="center" vertical="top" wrapText="1"/>
    </xf>
    <xf numFmtId="0" fontId="17" fillId="0" borderId="0" xfId="1" applyFont="1" applyAlignment="1">
      <alignment horizontal="center" vertical="top" wrapText="1"/>
    </xf>
    <xf numFmtId="0" fontId="24" fillId="0" borderId="0" xfId="1" applyFont="1" applyAlignment="1">
      <alignment horizontal="center" vertical="top" wrapText="1"/>
    </xf>
    <xf numFmtId="9" fontId="23" fillId="0" borderId="0" xfId="1" applyNumberFormat="1" applyFont="1" applyAlignment="1">
      <alignment horizontal="center" vertical="top" wrapText="1"/>
    </xf>
    <xf numFmtId="0" fontId="43" fillId="0" borderId="0" xfId="0" applyFont="1">
      <alignment vertical="center"/>
    </xf>
    <xf numFmtId="0" fontId="43" fillId="0" borderId="0" xfId="0" applyFont="1" applyAlignment="1">
      <alignment vertical="top"/>
    </xf>
    <xf numFmtId="0" fontId="43" fillId="0" borderId="0" xfId="0" applyFont="1" applyAlignment="1">
      <alignment vertical="center" wrapText="1"/>
    </xf>
    <xf numFmtId="0" fontId="43" fillId="0" borderId="0" xfId="0" applyFont="1" applyAlignment="1">
      <alignment vertical="top" wrapText="1"/>
    </xf>
    <xf numFmtId="0" fontId="45" fillId="0" borderId="0" xfId="0" applyFont="1" applyAlignment="1"/>
    <xf numFmtId="0" fontId="20" fillId="0" borderId="0" xfId="1" applyFont="1" applyAlignment="1">
      <alignment vertical="center"/>
    </xf>
    <xf numFmtId="0" fontId="7" fillId="0" borderId="0" xfId="1" applyFont="1"/>
    <xf numFmtId="14" fontId="19" fillId="0" borderId="0" xfId="1" applyNumberFormat="1" applyFont="1" applyAlignment="1" applyProtection="1">
      <alignment horizontal="center"/>
      <protection locked="0"/>
    </xf>
    <xf numFmtId="0" fontId="17" fillId="0" borderId="9" xfId="1" applyFont="1" applyBorder="1" applyAlignment="1">
      <alignment vertical="top" wrapText="1"/>
    </xf>
    <xf numFmtId="0" fontId="17" fillId="0" borderId="20" xfId="1" applyFont="1" applyBorder="1" applyAlignment="1">
      <alignment vertical="top" wrapText="1"/>
    </xf>
    <xf numFmtId="0" fontId="42" fillId="0" borderId="0" xfId="1" applyFont="1" applyAlignment="1">
      <alignment horizontal="left"/>
    </xf>
    <xf numFmtId="0" fontId="43" fillId="0" borderId="0" xfId="0" applyFont="1" applyAlignment="1">
      <alignment horizontal="left" vertical="top" wrapText="1"/>
    </xf>
    <xf numFmtId="0" fontId="46" fillId="0" borderId="0" xfId="0" applyFont="1" applyAlignment="1">
      <alignment horizontal="left"/>
    </xf>
    <xf numFmtId="0" fontId="43" fillId="0" borderId="0" xfId="0" quotePrefix="1" applyFont="1" applyAlignment="1">
      <alignment vertical="center" wrapText="1"/>
    </xf>
    <xf numFmtId="0" fontId="47" fillId="0" borderId="0" xfId="0" applyFont="1" applyAlignment="1">
      <alignment vertical="top" wrapText="1"/>
    </xf>
    <xf numFmtId="0" fontId="52" fillId="0" borderId="0" xfId="0" quotePrefix="1" applyFont="1" applyAlignment="1">
      <alignment horizontal="left" vertical="top" wrapText="1"/>
    </xf>
    <xf numFmtId="0" fontId="43" fillId="0" borderId="0" xfId="0" applyFont="1" applyAlignment="1">
      <alignment horizontal="center" vertical="center"/>
    </xf>
    <xf numFmtId="0" fontId="16" fillId="0" borderId="0" xfId="1" applyFont="1" applyAlignment="1">
      <alignment horizontal="left" vertical="top"/>
    </xf>
    <xf numFmtId="0" fontId="13" fillId="0" borderId="0" xfId="1" applyAlignment="1">
      <alignment vertical="top"/>
    </xf>
    <xf numFmtId="0" fontId="17" fillId="0" borderId="0" xfId="1" applyFont="1" applyAlignment="1">
      <alignment horizontal="left" vertical="top"/>
    </xf>
    <xf numFmtId="0" fontId="17" fillId="0" borderId="0" xfId="1" applyFont="1" applyAlignment="1">
      <alignment horizontal="right" vertical="top" wrapText="1"/>
    </xf>
    <xf numFmtId="0" fontId="0" fillId="0" borderId="0" xfId="0" applyAlignment="1">
      <alignment vertical="top"/>
    </xf>
    <xf numFmtId="0" fontId="25" fillId="0" borderId="0" xfId="1" applyFont="1" applyAlignment="1">
      <alignment vertical="top" wrapText="1"/>
    </xf>
    <xf numFmtId="0" fontId="25" fillId="0" borderId="0" xfId="1" applyFont="1" applyAlignment="1">
      <alignment vertical="top"/>
    </xf>
    <xf numFmtId="0" fontId="25" fillId="0" borderId="0" xfId="1" applyFont="1" applyAlignment="1">
      <alignment horizontal="center" vertical="top"/>
    </xf>
    <xf numFmtId="164" fontId="25" fillId="0" borderId="0" xfId="1" applyNumberFormat="1" applyFont="1" applyAlignment="1">
      <alignment horizontal="center" vertical="top"/>
    </xf>
    <xf numFmtId="1" fontId="25" fillId="0" borderId="0" xfId="1" applyNumberFormat="1" applyFont="1" applyAlignment="1">
      <alignment vertical="top"/>
    </xf>
    <xf numFmtId="164" fontId="25" fillId="0" borderId="0" xfId="1" applyNumberFormat="1" applyFont="1" applyAlignment="1">
      <alignment vertical="top" wrapText="1"/>
    </xf>
    <xf numFmtId="14" fontId="13" fillId="0" borderId="0" xfId="1" applyNumberFormat="1" applyAlignment="1">
      <alignment horizontal="center" vertical="top"/>
    </xf>
    <xf numFmtId="0" fontId="17" fillId="0" borderId="0" xfId="1" applyFont="1" applyAlignment="1">
      <alignment vertical="top" wrapText="1"/>
    </xf>
    <xf numFmtId="164" fontId="13" fillId="0" borderId="0" xfId="1" applyNumberFormat="1" applyAlignment="1">
      <alignment horizontal="center" vertical="top"/>
    </xf>
    <xf numFmtId="14" fontId="13" fillId="0" borderId="0" xfId="1" applyNumberFormat="1" applyAlignment="1">
      <alignment vertical="top"/>
    </xf>
    <xf numFmtId="14" fontId="6" fillId="0" borderId="43" xfId="1" applyNumberFormat="1" applyFont="1" applyBorder="1" applyAlignment="1" applyProtection="1">
      <alignment horizontal="center" vertical="top" wrapText="1"/>
      <protection locked="0"/>
    </xf>
    <xf numFmtId="9" fontId="23" fillId="0" borderId="43" xfId="1" applyNumberFormat="1" applyFont="1" applyBorder="1" applyAlignment="1" applyProtection="1">
      <alignment horizontal="center" vertical="top" wrapText="1"/>
      <protection locked="0"/>
    </xf>
    <xf numFmtId="9" fontId="24" fillId="0" borderId="8" xfId="1" applyNumberFormat="1" applyFont="1" applyBorder="1" applyAlignment="1" applyProtection="1">
      <alignment horizontal="left" vertical="top" wrapText="1"/>
      <protection locked="0"/>
    </xf>
    <xf numFmtId="0" fontId="25" fillId="0" borderId="2" xfId="1" applyFont="1" applyBorder="1" applyAlignment="1">
      <alignment horizontal="center" vertical="top" wrapText="1"/>
    </xf>
    <xf numFmtId="14" fontId="25" fillId="0" borderId="2" xfId="1" applyNumberFormat="1" applyFont="1" applyBorder="1" applyAlignment="1" applyProtection="1">
      <alignment horizontal="center" vertical="top" wrapText="1"/>
      <protection locked="0"/>
    </xf>
    <xf numFmtId="164" fontId="25" fillId="0" borderId="2" xfId="1" applyNumberFormat="1" applyFont="1" applyBorder="1" applyAlignment="1">
      <alignment horizontal="center" vertical="top" wrapText="1"/>
    </xf>
    <xf numFmtId="9" fontId="25" fillId="0" borderId="2" xfId="2" applyFont="1" applyBorder="1" applyAlignment="1" applyProtection="1">
      <alignment horizontal="center" vertical="top" wrapText="1"/>
      <protection locked="0"/>
    </xf>
    <xf numFmtId="14" fontId="30" fillId="0" borderId="0" xfId="1" applyNumberFormat="1" applyFont="1" applyAlignment="1">
      <alignment horizontal="center" wrapText="1"/>
    </xf>
    <xf numFmtId="14" fontId="6" fillId="0" borderId="42" xfId="1" applyNumberFormat="1" applyFont="1" applyBorder="1" applyAlignment="1" applyProtection="1">
      <alignment horizontal="center" vertical="top" wrapText="1"/>
      <protection locked="0"/>
    </xf>
    <xf numFmtId="14" fontId="6" fillId="0" borderId="19" xfId="1" applyNumberFormat="1" applyFont="1" applyBorder="1" applyAlignment="1" applyProtection="1">
      <alignment horizontal="center" vertical="top" wrapText="1"/>
      <protection locked="0"/>
    </xf>
    <xf numFmtId="0" fontId="0" fillId="0" borderId="0" xfId="0" applyAlignment="1">
      <alignment horizontal="center" vertical="top"/>
    </xf>
    <xf numFmtId="0" fontId="30" fillId="0" borderId="0" xfId="0" applyFont="1" applyAlignment="1">
      <alignment horizontal="left"/>
    </xf>
    <xf numFmtId="0" fontId="30" fillId="0" borderId="0" xfId="0" applyFont="1" applyAlignment="1">
      <alignment horizontal="center"/>
    </xf>
    <xf numFmtId="0" fontId="30" fillId="0" borderId="0" xfId="0" applyFont="1" applyAlignment="1">
      <alignment horizontal="center" vertical="top"/>
    </xf>
    <xf numFmtId="0" fontId="30" fillId="0" borderId="0" xfId="0" applyFont="1" applyAlignment="1">
      <alignment horizontal="center" vertical="top" wrapText="1"/>
    </xf>
    <xf numFmtId="14" fontId="25" fillId="0" borderId="0" xfId="1" applyNumberFormat="1" applyFont="1" applyAlignment="1">
      <alignment horizontal="center"/>
    </xf>
    <xf numFmtId="14" fontId="17" fillId="0" borderId="18" xfId="1" applyNumberFormat="1" applyFont="1" applyBorder="1" applyAlignment="1" applyProtection="1">
      <alignment horizontal="left" vertical="top" wrapText="1"/>
      <protection locked="0"/>
    </xf>
    <xf numFmtId="0" fontId="30" fillId="0" borderId="40" xfId="0" applyFont="1" applyBorder="1" applyAlignment="1">
      <alignment horizontal="left" vertical="top" wrapText="1"/>
    </xf>
    <xf numFmtId="0" fontId="30" fillId="0" borderId="38" xfId="0" applyFont="1" applyBorder="1" applyAlignment="1">
      <alignment horizontal="center" vertical="top"/>
    </xf>
    <xf numFmtId="14" fontId="30" fillId="0" borderId="41" xfId="0" applyNumberFormat="1" applyFont="1" applyBorder="1" applyAlignment="1">
      <alignment horizontal="center" vertical="top" wrapText="1"/>
    </xf>
    <xf numFmtId="0" fontId="19" fillId="0" borderId="22" xfId="1" applyFont="1" applyBorder="1" applyAlignment="1" applyProtection="1">
      <alignment horizontal="center" vertical="top"/>
      <protection locked="0"/>
    </xf>
    <xf numFmtId="0" fontId="33" fillId="2" borderId="9" xfId="1" applyFont="1" applyFill="1" applyBorder="1" applyAlignment="1">
      <alignment horizontal="center" vertical="top"/>
    </xf>
    <xf numFmtId="14" fontId="25" fillId="0" borderId="9" xfId="1" applyNumberFormat="1" applyFont="1" applyBorder="1" applyAlignment="1">
      <alignment horizontal="center" vertical="top"/>
    </xf>
    <xf numFmtId="0" fontId="25" fillId="0" borderId="9" xfId="1" applyFont="1" applyBorder="1" applyAlignment="1">
      <alignment horizontal="center" vertical="top"/>
    </xf>
    <xf numFmtId="0" fontId="25" fillId="0" borderId="2" xfId="1" applyFont="1" applyBorder="1" applyAlignment="1" applyProtection="1">
      <alignment horizontal="center" vertical="top" wrapText="1"/>
      <protection locked="0"/>
    </xf>
    <xf numFmtId="0" fontId="44" fillId="0" borderId="0" xfId="0" applyFont="1" applyAlignment="1">
      <alignment vertical="top" wrapText="1"/>
    </xf>
    <xf numFmtId="0" fontId="43" fillId="0" borderId="0" xfId="0" applyFont="1" applyAlignment="1">
      <alignment horizontal="center" vertical="top" wrapText="1"/>
    </xf>
    <xf numFmtId="0" fontId="44" fillId="0" borderId="3" xfId="0" applyFont="1" applyBorder="1" applyAlignment="1">
      <alignment vertical="top" wrapText="1"/>
    </xf>
    <xf numFmtId="0" fontId="43" fillId="0" borderId="44" xfId="0" applyFont="1" applyBorder="1" applyAlignment="1">
      <alignment horizontal="left" vertical="top" wrapText="1"/>
    </xf>
    <xf numFmtId="0" fontId="43" fillId="0" borderId="4" xfId="0" applyFont="1" applyBorder="1" applyAlignment="1">
      <alignment horizontal="center" vertical="top" wrapText="1"/>
    </xf>
    <xf numFmtId="0" fontId="44" fillId="0" borderId="1" xfId="0" applyFont="1" applyBorder="1" applyAlignment="1">
      <alignment vertical="top" wrapText="1"/>
    </xf>
    <xf numFmtId="0" fontId="43" fillId="0" borderId="5" xfId="0" applyFont="1" applyBorder="1" applyAlignment="1">
      <alignment horizontal="center" vertical="top" wrapText="1"/>
    </xf>
    <xf numFmtId="0" fontId="44" fillId="0" borderId="6" xfId="0" applyFont="1" applyBorder="1" applyAlignment="1">
      <alignment vertical="top" wrapText="1"/>
    </xf>
    <xf numFmtId="0" fontId="43" fillId="0" borderId="45" xfId="0" applyFont="1" applyBorder="1" applyAlignment="1">
      <alignment horizontal="left" vertical="top" wrapText="1"/>
    </xf>
    <xf numFmtId="0" fontId="43" fillId="0" borderId="7" xfId="0" applyFont="1" applyBorder="1" applyAlignment="1">
      <alignment horizontal="center" vertical="top" wrapText="1"/>
    </xf>
    <xf numFmtId="0" fontId="14" fillId="2" borderId="14" xfId="1" applyFont="1" applyFill="1" applyBorder="1" applyAlignment="1">
      <alignment horizontal="center"/>
    </xf>
    <xf numFmtId="0" fontId="25" fillId="0" borderId="0" xfId="1" applyFont="1" applyAlignment="1" applyProtection="1">
      <alignment horizontal="left" vertical="top" wrapText="1"/>
      <protection locked="0"/>
    </xf>
    <xf numFmtId="0" fontId="17" fillId="0" borderId="0" xfId="1" applyFont="1" applyAlignment="1">
      <alignment horizontal="center"/>
    </xf>
    <xf numFmtId="0" fontId="17" fillId="0" borderId="0" xfId="1" applyFont="1" applyAlignment="1">
      <alignment horizontal="center" vertical="center"/>
    </xf>
    <xf numFmtId="0" fontId="20" fillId="2" borderId="18" xfId="1" applyFont="1" applyFill="1" applyBorder="1" applyAlignment="1">
      <alignment horizontal="center" vertical="center"/>
    </xf>
    <xf numFmtId="1" fontId="19" fillId="0" borderId="26" xfId="1" applyNumberFormat="1" applyFont="1" applyBorder="1" applyAlignment="1" applyProtection="1">
      <alignment horizontal="center" vertical="center"/>
      <protection locked="0"/>
    </xf>
    <xf numFmtId="14" fontId="17" fillId="0" borderId="0" xfId="1" applyNumberFormat="1" applyFont="1"/>
    <xf numFmtId="0" fontId="20" fillId="2" borderId="51" xfId="1" applyFont="1" applyFill="1" applyBorder="1" applyAlignment="1">
      <alignment vertical="center"/>
    </xf>
    <xf numFmtId="0" fontId="56" fillId="0" borderId="0" xfId="0" applyFont="1">
      <alignment vertical="center"/>
    </xf>
    <xf numFmtId="14" fontId="7" fillId="0" borderId="0" xfId="1" applyNumberFormat="1" applyFont="1"/>
    <xf numFmtId="0" fontId="7" fillId="0" borderId="0" xfId="1" applyFont="1" applyAlignment="1">
      <alignment horizontal="right"/>
    </xf>
    <xf numFmtId="0" fontId="13" fillId="0" borderId="0" xfId="1" applyAlignment="1">
      <alignment horizontal="right"/>
    </xf>
    <xf numFmtId="14" fontId="31" fillId="0" borderId="0" xfId="1" applyNumberFormat="1" applyFont="1" applyAlignment="1">
      <alignment horizontal="center"/>
    </xf>
    <xf numFmtId="14" fontId="12" fillId="0" borderId="0" xfId="1" applyNumberFormat="1" applyFont="1"/>
    <xf numFmtId="0" fontId="5" fillId="0" borderId="0" xfId="1" applyFont="1"/>
    <xf numFmtId="0" fontId="58" fillId="0" borderId="0" xfId="0" applyFont="1">
      <alignment vertical="center"/>
    </xf>
    <xf numFmtId="0" fontId="57" fillId="0" borderId="0" xfId="0" applyFont="1">
      <alignment vertical="center"/>
    </xf>
    <xf numFmtId="9" fontId="57" fillId="0" borderId="0" xfId="0" applyNumberFormat="1" applyFont="1">
      <alignment vertical="center"/>
    </xf>
    <xf numFmtId="14" fontId="19" fillId="0" borderId="26" xfId="1" applyNumberFormat="1" applyFont="1" applyBorder="1" applyAlignment="1">
      <alignment horizontal="center" vertical="center"/>
    </xf>
    <xf numFmtId="0" fontId="25" fillId="0" borderId="19" xfId="1" applyFont="1" applyBorder="1" applyAlignment="1">
      <alignment horizontal="left" vertical="top" wrapText="1"/>
    </xf>
    <xf numFmtId="0" fontId="20" fillId="2" borderId="0" xfId="1" applyFont="1" applyFill="1" applyAlignment="1">
      <alignment horizontal="center"/>
    </xf>
    <xf numFmtId="14" fontId="20" fillId="2" borderId="20" xfId="1" applyNumberFormat="1" applyFont="1" applyFill="1" applyBorder="1" applyAlignment="1">
      <alignment horizontal="center"/>
    </xf>
    <xf numFmtId="0" fontId="20" fillId="2" borderId="20" xfId="1" applyFont="1" applyFill="1" applyBorder="1" applyAlignment="1">
      <alignment horizontal="center" vertical="top" wrapText="1"/>
    </xf>
    <xf numFmtId="0" fontId="25" fillId="0" borderId="57" xfId="1" applyFont="1" applyBorder="1" applyAlignment="1">
      <alignment horizontal="center" vertical="center"/>
    </xf>
    <xf numFmtId="14" fontId="25" fillId="0" borderId="57" xfId="1" applyNumberFormat="1" applyFont="1" applyBorder="1" applyAlignment="1">
      <alignment horizontal="center"/>
    </xf>
    <xf numFmtId="0" fontId="29" fillId="4" borderId="0" xfId="0" applyFont="1" applyFill="1" applyAlignment="1">
      <alignment horizontal="center" vertical="top"/>
    </xf>
    <xf numFmtId="0" fontId="29" fillId="4" borderId="0" xfId="0" applyFont="1" applyFill="1" applyAlignment="1">
      <alignment horizontal="center" vertical="top" wrapText="1"/>
    </xf>
    <xf numFmtId="14" fontId="20" fillId="2" borderId="0" xfId="1" applyNumberFormat="1" applyFont="1" applyFill="1" applyAlignment="1">
      <alignment horizontal="center"/>
    </xf>
    <xf numFmtId="0" fontId="30" fillId="0" borderId="57" xfId="0" applyFont="1" applyBorder="1" applyAlignment="1">
      <alignment horizontal="center" vertical="top"/>
    </xf>
    <xf numFmtId="0" fontId="30" fillId="0" borderId="57" xfId="0" applyFont="1" applyBorder="1" applyAlignment="1">
      <alignment horizontal="center" vertical="top" wrapText="1"/>
    </xf>
    <xf numFmtId="14" fontId="25" fillId="0" borderId="57" xfId="1" applyNumberFormat="1" applyFont="1" applyBorder="1" applyAlignment="1">
      <alignment horizontal="center" wrapText="1"/>
    </xf>
    <xf numFmtId="0" fontId="7" fillId="0" borderId="9" xfId="1" applyFont="1" applyBorder="1" applyAlignment="1">
      <alignment horizontal="center" vertical="top"/>
    </xf>
    <xf numFmtId="0" fontId="7" fillId="0" borderId="13" xfId="1" applyFont="1" applyBorder="1" applyAlignment="1">
      <alignment horizontal="center" vertical="top"/>
    </xf>
    <xf numFmtId="0" fontId="33" fillId="2" borderId="20" xfId="1" applyFont="1" applyFill="1" applyBorder="1" applyAlignment="1">
      <alignment horizontal="center" vertical="top"/>
    </xf>
    <xf numFmtId="0" fontId="38" fillId="0" borderId="0" xfId="1" applyFont="1" applyAlignment="1">
      <alignment horizontal="center"/>
    </xf>
    <xf numFmtId="0" fontId="3" fillId="0" borderId="0" xfId="1" applyFont="1"/>
    <xf numFmtId="2" fontId="7" fillId="0" borderId="0" xfId="1" applyNumberFormat="1" applyFont="1"/>
    <xf numFmtId="0" fontId="7" fillId="0" borderId="0" xfId="1" quotePrefix="1" applyFont="1"/>
    <xf numFmtId="164" fontId="13" fillId="0" borderId="0" xfId="1" applyNumberFormat="1"/>
    <xf numFmtId="164" fontId="12" fillId="0" borderId="0" xfId="1" applyNumberFormat="1" applyFont="1"/>
    <xf numFmtId="9" fontId="23" fillId="0" borderId="12" xfId="1" applyNumberFormat="1" applyFont="1" applyBorder="1" applyAlignment="1" applyProtection="1">
      <alignment horizontal="center" vertical="top" wrapText="1"/>
      <protection locked="0"/>
    </xf>
    <xf numFmtId="9" fontId="23" fillId="0" borderId="19" xfId="1" applyNumberFormat="1" applyFont="1" applyBorder="1" applyAlignment="1" applyProtection="1">
      <alignment horizontal="center" vertical="top" wrapText="1"/>
      <protection locked="0"/>
    </xf>
    <xf numFmtId="0" fontId="22" fillId="0" borderId="0" xfId="1" applyFont="1" applyAlignment="1">
      <alignment horizontal="center" vertical="center"/>
    </xf>
    <xf numFmtId="0" fontId="33" fillId="2" borderId="0" xfId="1" applyFont="1" applyFill="1" applyAlignment="1">
      <alignment horizontal="center" vertical="top"/>
    </xf>
    <xf numFmtId="0" fontId="18" fillId="0" borderId="58" xfId="1" applyFont="1" applyBorder="1" applyAlignment="1">
      <alignment horizontal="center" wrapText="1"/>
    </xf>
    <xf numFmtId="0" fontId="7" fillId="0" borderId="0" xfId="1" applyFont="1" applyAlignment="1">
      <alignment horizontal="center" vertical="top" wrapText="1"/>
    </xf>
    <xf numFmtId="0" fontId="18" fillId="0" borderId="0" xfId="1" applyFont="1" applyAlignment="1">
      <alignment horizontal="center" wrapText="1"/>
    </xf>
    <xf numFmtId="0" fontId="19" fillId="0" borderId="0" xfId="1" applyFont="1" applyAlignment="1">
      <alignment horizontal="right" vertical="center"/>
    </xf>
    <xf numFmtId="0" fontId="30" fillId="0" borderId="61" xfId="0" applyFont="1" applyBorder="1" applyAlignment="1">
      <alignment horizontal="center" vertical="top" wrapText="1"/>
    </xf>
    <xf numFmtId="0" fontId="30" fillId="0" borderId="62" xfId="0" applyFont="1" applyBorder="1" applyAlignment="1">
      <alignment horizontal="center" vertical="top" wrapText="1"/>
    </xf>
    <xf numFmtId="0" fontId="20" fillId="2" borderId="63" xfId="1" applyFont="1" applyFill="1" applyBorder="1" applyAlignment="1">
      <alignment horizontal="center" vertical="center"/>
    </xf>
    <xf numFmtId="0" fontId="17" fillId="0" borderId="8" xfId="1" applyFont="1" applyBorder="1" applyAlignment="1">
      <alignment horizontal="center" vertical="top" wrapText="1"/>
    </xf>
    <xf numFmtId="0" fontId="17" fillId="0" borderId="63" xfId="1" applyFont="1" applyBorder="1" applyAlignment="1">
      <alignment horizontal="center" vertical="top" wrapText="1"/>
    </xf>
    <xf numFmtId="0" fontId="17" fillId="0" borderId="13" xfId="1" applyFont="1" applyBorder="1" applyAlignment="1">
      <alignment vertical="top" wrapText="1"/>
    </xf>
    <xf numFmtId="0" fontId="17" fillId="0" borderId="52" xfId="1" applyFont="1" applyBorder="1" applyAlignment="1">
      <alignment vertical="top" wrapText="1"/>
    </xf>
    <xf numFmtId="0" fontId="17" fillId="0" borderId="16" xfId="1" applyFont="1" applyBorder="1" applyAlignment="1">
      <alignment vertical="top" wrapText="1"/>
    </xf>
    <xf numFmtId="0" fontId="17" fillId="0" borderId="18" xfId="1" applyFont="1" applyBorder="1" applyAlignment="1">
      <alignment horizontal="center" vertical="top" wrapText="1"/>
    </xf>
    <xf numFmtId="0" fontId="39" fillId="4" borderId="64" xfId="0" applyFont="1" applyFill="1" applyBorder="1" applyAlignment="1">
      <alignment horizontal="center"/>
    </xf>
    <xf numFmtId="0" fontId="2" fillId="0" borderId="0" xfId="1" applyFont="1" applyAlignment="1">
      <alignment vertical="top" wrapText="1"/>
    </xf>
    <xf numFmtId="0" fontId="2" fillId="0" borderId="0" xfId="1" applyFont="1" applyAlignment="1">
      <alignment horizontal="center" vertical="top" wrapText="1"/>
    </xf>
    <xf numFmtId="0" fontId="7" fillId="0" borderId="2" xfId="1" applyFont="1" applyBorder="1"/>
    <xf numFmtId="0" fontId="14" fillId="2" borderId="9" xfId="1" applyFont="1" applyFill="1" applyBorder="1"/>
    <xf numFmtId="0" fontId="14" fillId="2" borderId="8" xfId="1" applyFont="1" applyFill="1" applyBorder="1"/>
    <xf numFmtId="0" fontId="7" fillId="0" borderId="13" xfId="1" applyFont="1" applyBorder="1"/>
    <xf numFmtId="0" fontId="59" fillId="0" borderId="65" xfId="1" applyFont="1" applyBorder="1" applyAlignment="1">
      <alignment horizontal="center"/>
    </xf>
    <xf numFmtId="0" fontId="13" fillId="0" borderId="12" xfId="1" applyBorder="1"/>
    <xf numFmtId="0" fontId="19" fillId="0" borderId="22" xfId="1" applyFont="1" applyBorder="1" applyAlignment="1" applyProtection="1">
      <alignment horizontal="center" vertical="center"/>
      <protection locked="0"/>
    </xf>
    <xf numFmtId="14" fontId="19" fillId="0" borderId="22" xfId="1" applyNumberFormat="1" applyFont="1" applyBorder="1" applyAlignment="1">
      <alignment horizontal="center"/>
    </xf>
    <xf numFmtId="14" fontId="19" fillId="0" borderId="25" xfId="1" applyNumberFormat="1" applyFont="1" applyBorder="1" applyAlignment="1">
      <alignment horizontal="center"/>
    </xf>
    <xf numFmtId="0" fontId="19" fillId="0" borderId="22" xfId="1" applyFont="1" applyBorder="1" applyAlignment="1">
      <alignment horizontal="center"/>
    </xf>
    <xf numFmtId="164" fontId="25" fillId="0" borderId="8" xfId="1" applyNumberFormat="1" applyFont="1" applyBorder="1" applyAlignment="1">
      <alignment horizontal="center" vertical="top" wrapText="1"/>
    </xf>
    <xf numFmtId="0" fontId="25" fillId="0" borderId="8" xfId="1" applyFont="1" applyBorder="1" applyAlignment="1" applyProtection="1">
      <alignment horizontal="left" vertical="top" wrapText="1"/>
      <protection locked="0"/>
    </xf>
    <xf numFmtId="0" fontId="25" fillId="0" borderId="8" xfId="1" applyFont="1" applyBorder="1" applyAlignment="1" applyProtection="1">
      <alignment horizontal="center" vertical="top" wrapText="1"/>
      <protection locked="0"/>
    </xf>
    <xf numFmtId="14" fontId="25" fillId="0" borderId="9" xfId="1" applyNumberFormat="1" applyFont="1" applyBorder="1" applyAlignment="1" applyProtection="1">
      <alignment horizontal="center" vertical="top"/>
      <protection locked="0"/>
    </xf>
    <xf numFmtId="164" fontId="25" fillId="0" borderId="9" xfId="1" applyNumberFormat="1" applyFont="1" applyBorder="1" applyAlignment="1" applyProtection="1">
      <alignment horizontal="left" vertical="top" wrapText="1"/>
      <protection locked="0"/>
    </xf>
    <xf numFmtId="0" fontId="25" fillId="0" borderId="20" xfId="1" applyFont="1" applyBorder="1" applyAlignment="1" applyProtection="1">
      <alignment horizontal="center" vertical="top"/>
      <protection locked="0"/>
    </xf>
    <xf numFmtId="0" fontId="25" fillId="0" borderId="9" xfId="1" applyFont="1" applyBorder="1" applyAlignment="1" applyProtection="1">
      <alignment vertical="top" wrapText="1"/>
      <protection locked="0"/>
    </xf>
    <xf numFmtId="0" fontId="25" fillId="0" borderId="0" xfId="1" applyFont="1" applyAlignment="1" applyProtection="1">
      <alignment horizontal="center" vertical="top" wrapText="1"/>
      <protection locked="0"/>
    </xf>
    <xf numFmtId="0" fontId="25" fillId="0" borderId="9" xfId="1" applyFont="1" applyBorder="1" applyAlignment="1" applyProtection="1">
      <alignment horizontal="center" vertical="top"/>
      <protection locked="0"/>
    </xf>
    <xf numFmtId="0" fontId="25" fillId="0" borderId="13" xfId="1" applyFont="1" applyBorder="1" applyAlignment="1" applyProtection="1">
      <alignment vertical="top" wrapText="1"/>
      <protection locked="0"/>
    </xf>
    <xf numFmtId="14" fontId="19" fillId="0" borderId="0" xfId="1" applyNumberFormat="1" applyFont="1" applyAlignment="1">
      <alignment horizontal="center" vertical="center"/>
    </xf>
    <xf numFmtId="9" fontId="4" fillId="0" borderId="0" xfId="2" applyFont="1" applyProtection="1">
      <protection locked="0"/>
    </xf>
    <xf numFmtId="0" fontId="17" fillId="0" borderId="0" xfId="1" applyFont="1" applyProtection="1">
      <protection locked="0"/>
    </xf>
    <xf numFmtId="14" fontId="17" fillId="0" borderId="0" xfId="1" applyNumberFormat="1" applyFont="1" applyProtection="1">
      <protection locked="0"/>
    </xf>
    <xf numFmtId="2" fontId="1" fillId="0" borderId="13" xfId="1" applyNumberFormat="1" applyFont="1" applyBorder="1" applyAlignment="1" applyProtection="1">
      <alignment horizontal="left" vertical="top" wrapText="1"/>
      <protection locked="0"/>
    </xf>
    <xf numFmtId="2" fontId="1" fillId="0" borderId="18" xfId="1" applyNumberFormat="1" applyFont="1" applyBorder="1" applyAlignment="1" applyProtection="1">
      <alignment horizontal="left" vertical="top" wrapText="1"/>
      <protection locked="0"/>
    </xf>
    <xf numFmtId="0" fontId="1" fillId="0" borderId="8" xfId="1" applyFont="1" applyBorder="1" applyAlignment="1" applyProtection="1">
      <alignment horizontal="left" vertical="top" wrapText="1"/>
      <protection locked="0"/>
    </xf>
    <xf numFmtId="0" fontId="20" fillId="2" borderId="1" xfId="1" applyFont="1" applyFill="1" applyBorder="1" applyAlignment="1">
      <alignment vertical="top" wrapText="1"/>
    </xf>
    <xf numFmtId="14" fontId="17" fillId="0" borderId="0" xfId="1" applyNumberFormat="1" applyFont="1" applyAlignment="1">
      <alignment horizontal="center" vertical="center"/>
    </xf>
    <xf numFmtId="0" fontId="20" fillId="2" borderId="1" xfId="1" applyFont="1" applyFill="1" applyBorder="1" applyAlignment="1">
      <alignment horizontal="center" vertical="center" wrapText="1"/>
    </xf>
    <xf numFmtId="0" fontId="39" fillId="2" borderId="64" xfId="1" applyFont="1" applyFill="1" applyBorder="1" applyAlignment="1">
      <alignment horizontal="center" vertical="top"/>
    </xf>
    <xf numFmtId="0" fontId="39" fillId="2" borderId="65" xfId="1" applyFont="1" applyFill="1" applyBorder="1" applyAlignment="1">
      <alignment horizontal="center" vertical="top"/>
    </xf>
    <xf numFmtId="1" fontId="19" fillId="0" borderId="0" xfId="1" applyNumberFormat="1" applyFont="1" applyAlignment="1">
      <alignment horizontal="center"/>
    </xf>
    <xf numFmtId="1" fontId="19" fillId="7" borderId="0" xfId="1" applyNumberFormat="1" applyFont="1" applyFill="1" applyAlignment="1" applyProtection="1">
      <alignment horizontal="center" vertical="center"/>
      <protection locked="0"/>
    </xf>
    <xf numFmtId="0" fontId="18" fillId="0" borderId="0" xfId="1" applyFont="1" applyAlignment="1">
      <alignment horizontal="right"/>
    </xf>
    <xf numFmtId="1" fontId="19" fillId="9" borderId="22" xfId="1" applyNumberFormat="1" applyFont="1" applyFill="1" applyBorder="1" applyAlignment="1">
      <alignment horizontal="center" vertical="center"/>
    </xf>
    <xf numFmtId="165" fontId="19" fillId="8" borderId="22" xfId="1" applyNumberFormat="1" applyFont="1" applyFill="1" applyBorder="1" applyAlignment="1" applyProtection="1">
      <alignment horizontal="center" vertical="center"/>
      <protection locked="0"/>
    </xf>
    <xf numFmtId="165" fontId="20" fillId="5" borderId="22" xfId="1" applyNumberFormat="1" applyFont="1" applyFill="1" applyBorder="1" applyAlignment="1">
      <alignment horizontal="center" vertical="center"/>
    </xf>
    <xf numFmtId="166" fontId="19" fillId="0" borderId="2" xfId="1" applyNumberFormat="1" applyFont="1" applyBorder="1" applyAlignment="1">
      <alignment horizontal="center" vertical="center" wrapText="1"/>
    </xf>
    <xf numFmtId="0" fontId="46" fillId="0" borderId="0" xfId="0" applyFont="1" applyAlignment="1">
      <alignment horizontal="left"/>
    </xf>
    <xf numFmtId="0" fontId="52" fillId="0" borderId="27" xfId="0" quotePrefix="1" applyFont="1" applyBorder="1" applyAlignment="1">
      <alignment horizontal="left" vertical="top" wrapText="1"/>
    </xf>
    <xf numFmtId="0" fontId="52" fillId="0" borderId="29" xfId="0" quotePrefix="1" applyFont="1" applyBorder="1" applyAlignment="1">
      <alignment horizontal="left" vertical="top" wrapText="1"/>
    </xf>
    <xf numFmtId="0" fontId="47" fillId="0" borderId="0" xfId="0" applyFont="1" applyAlignment="1">
      <alignment horizontal="left" vertical="top" wrapText="1"/>
    </xf>
    <xf numFmtId="0" fontId="53" fillId="0" borderId="0" xfId="0" applyFont="1" applyAlignment="1">
      <alignment horizontal="left" vertical="top" wrapText="1"/>
    </xf>
    <xf numFmtId="0" fontId="48" fillId="0" borderId="45" xfId="0" applyFont="1" applyBorder="1" applyAlignment="1">
      <alignment horizontal="left" vertical="center" wrapText="1"/>
    </xf>
    <xf numFmtId="0" fontId="20" fillId="2" borderId="53" xfId="1" applyFont="1" applyFill="1" applyBorder="1" applyAlignment="1">
      <alignment horizontal="left" vertical="center" wrapText="1"/>
    </xf>
    <xf numFmtId="0" fontId="20" fillId="2" borderId="55" xfId="1" applyFont="1" applyFill="1" applyBorder="1" applyAlignment="1">
      <alignment horizontal="left" vertical="center" wrapText="1"/>
    </xf>
    <xf numFmtId="0" fontId="19" fillId="0" borderId="54" xfId="1" applyFont="1" applyBorder="1" applyAlignment="1">
      <alignment horizontal="center" vertical="center" wrapText="1"/>
    </xf>
    <xf numFmtId="0" fontId="19" fillId="0" borderId="56" xfId="1" applyFont="1" applyBorder="1" applyAlignment="1">
      <alignment horizontal="center" vertical="center" wrapText="1"/>
    </xf>
    <xf numFmtId="0" fontId="20" fillId="2" borderId="46" xfId="1" applyFont="1" applyFill="1" applyBorder="1" applyAlignment="1">
      <alignment horizontal="left" vertical="center" wrapText="1"/>
    </xf>
    <xf numFmtId="0" fontId="20" fillId="2" borderId="48" xfId="1" applyFont="1" applyFill="1" applyBorder="1" applyAlignment="1">
      <alignment horizontal="left" vertical="center" wrapText="1"/>
    </xf>
    <xf numFmtId="0" fontId="19" fillId="0" borderId="47" xfId="1" applyFont="1" applyBorder="1" applyAlignment="1">
      <alignment horizontal="center" vertical="center" wrapText="1"/>
    </xf>
    <xf numFmtId="0" fontId="19" fillId="0" borderId="49" xfId="1" applyFont="1" applyBorder="1" applyAlignment="1">
      <alignment horizontal="center" vertical="center" wrapText="1"/>
    </xf>
    <xf numFmtId="0" fontId="21" fillId="2" borderId="13" xfId="1" applyFont="1" applyFill="1" applyBorder="1" applyAlignment="1">
      <alignment horizontal="center"/>
    </xf>
    <xf numFmtId="0" fontId="21" fillId="2" borderId="52" xfId="1" applyFont="1" applyFill="1" applyBorder="1" applyAlignment="1">
      <alignment horizontal="center"/>
    </xf>
    <xf numFmtId="0" fontId="21" fillId="2" borderId="21" xfId="1" applyFont="1" applyFill="1" applyBorder="1" applyAlignment="1">
      <alignment horizontal="center"/>
    </xf>
    <xf numFmtId="0" fontId="42" fillId="0" borderId="0" xfId="1" applyFont="1" applyAlignment="1">
      <alignment horizontal="left"/>
    </xf>
    <xf numFmtId="14" fontId="17" fillId="0" borderId="0" xfId="1" applyNumberFormat="1" applyFont="1" applyAlignment="1">
      <alignment horizontal="center"/>
    </xf>
    <xf numFmtId="0" fontId="21" fillId="2" borderId="3" xfId="1" applyFont="1" applyFill="1" applyBorder="1" applyAlignment="1">
      <alignment horizontal="center"/>
    </xf>
    <xf numFmtId="0" fontId="21" fillId="2" borderId="4" xfId="1" applyFont="1" applyFill="1" applyBorder="1" applyAlignment="1">
      <alignment horizontal="center"/>
    </xf>
    <xf numFmtId="0" fontId="20" fillId="2" borderId="0" xfId="1" applyFont="1" applyFill="1" applyAlignment="1">
      <alignment horizontal="center" vertical="center"/>
    </xf>
    <xf numFmtId="14" fontId="19" fillId="0" borderId="50" xfId="1" applyNumberFormat="1" applyFont="1" applyBorder="1" applyAlignment="1" applyProtection="1">
      <alignment horizontal="center" vertical="center"/>
      <protection locked="0"/>
    </xf>
    <xf numFmtId="14" fontId="19" fillId="0" borderId="21" xfId="1" applyNumberFormat="1" applyFont="1" applyBorder="1" applyAlignment="1" applyProtection="1">
      <alignment horizontal="center" vertical="center"/>
      <protection locked="0"/>
    </xf>
    <xf numFmtId="0" fontId="22" fillId="2" borderId="27"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29" xfId="1" applyFont="1" applyFill="1" applyBorder="1" applyAlignment="1">
      <alignment horizontal="center" vertical="center"/>
    </xf>
    <xf numFmtId="0" fontId="38" fillId="0" borderId="0" xfId="1" applyFont="1" applyAlignment="1">
      <alignment horizontal="center"/>
    </xf>
    <xf numFmtId="0" fontId="34" fillId="0" borderId="23" xfId="1" applyFont="1" applyBorder="1" applyAlignment="1">
      <alignment horizontal="center" vertical="center"/>
    </xf>
    <xf numFmtId="0" fontId="34" fillId="0" borderId="24" xfId="1" applyFont="1" applyBorder="1" applyAlignment="1">
      <alignment horizontal="center" vertical="center"/>
    </xf>
    <xf numFmtId="0" fontId="34" fillId="0" borderId="25" xfId="1" applyFont="1" applyBorder="1" applyAlignment="1">
      <alignment horizontal="center" vertical="center"/>
    </xf>
    <xf numFmtId="0" fontId="34" fillId="0" borderId="23" xfId="1" applyFont="1" applyBorder="1" applyAlignment="1" applyProtection="1">
      <alignment horizontal="center" vertical="center"/>
      <protection locked="0"/>
    </xf>
    <xf numFmtId="0" fontId="34" fillId="0" borderId="24" xfId="1" applyFont="1" applyBorder="1" applyAlignment="1" applyProtection="1">
      <alignment horizontal="center" vertical="center"/>
      <protection locked="0"/>
    </xf>
    <xf numFmtId="0" fontId="34" fillId="0" borderId="25" xfId="1" applyFont="1" applyBorder="1" applyAlignment="1" applyProtection="1">
      <alignment horizontal="center" vertical="center"/>
      <protection locked="0"/>
    </xf>
    <xf numFmtId="14" fontId="17" fillId="0" borderId="0" xfId="1" applyNumberFormat="1" applyFont="1" applyAlignment="1">
      <alignment horizontal="left" vertical="top"/>
    </xf>
    <xf numFmtId="0" fontId="17" fillId="0" borderId="0" xfId="1" applyFont="1" applyAlignment="1">
      <alignment horizontal="left" vertical="top"/>
    </xf>
    <xf numFmtId="0" fontId="18" fillId="0" borderId="0" xfId="1" applyFont="1" applyAlignment="1">
      <alignment horizontal="center"/>
    </xf>
    <xf numFmtId="0" fontId="19" fillId="0" borderId="23" xfId="1" applyFont="1" applyBorder="1" applyAlignment="1" applyProtection="1">
      <alignment horizontal="center" vertical="center"/>
      <protection locked="0"/>
    </xf>
    <xf numFmtId="0" fontId="19" fillId="0" borderId="25" xfId="1" applyFont="1" applyBorder="1" applyAlignment="1" applyProtection="1">
      <alignment horizontal="center" vertical="center"/>
      <protection locked="0"/>
    </xf>
    <xf numFmtId="0" fontId="17" fillId="0" borderId="0" xfId="1" applyFont="1" applyAlignment="1">
      <alignment horizontal="left"/>
    </xf>
    <xf numFmtId="0" fontId="21" fillId="5" borderId="12" xfId="1" applyFont="1" applyFill="1" applyBorder="1" applyAlignment="1">
      <alignment horizontal="center" vertical="top"/>
    </xf>
    <xf numFmtId="0" fontId="42" fillId="0" borderId="0" xfId="1" applyFont="1" applyAlignment="1">
      <alignment horizontal="left" vertical="top"/>
    </xf>
    <xf numFmtId="0" fontId="19" fillId="0" borderId="59" xfId="1" applyFont="1" applyBorder="1" applyAlignment="1" applyProtection="1">
      <alignment horizontal="center" vertical="center"/>
      <protection locked="0"/>
    </xf>
    <xf numFmtId="0" fontId="19" fillId="0" borderId="60" xfId="1" applyFont="1" applyBorder="1" applyAlignment="1" applyProtection="1">
      <alignment horizontal="center" vertical="center"/>
      <protection locked="0"/>
    </xf>
    <xf numFmtId="0" fontId="19" fillId="0" borderId="59" xfId="1" applyFont="1" applyBorder="1" applyAlignment="1">
      <alignment horizontal="center" vertical="center"/>
    </xf>
    <xf numFmtId="0" fontId="19" fillId="0" borderId="60" xfId="1" applyFont="1" applyBorder="1" applyAlignment="1">
      <alignment horizontal="center" vertical="center"/>
    </xf>
    <xf numFmtId="0" fontId="21" fillId="5" borderId="0" xfId="1" applyFont="1" applyFill="1" applyAlignment="1">
      <alignment horizontal="center" vertical="top"/>
    </xf>
    <xf numFmtId="9" fontId="22" fillId="5" borderId="9" xfId="2" applyFont="1" applyFill="1" applyBorder="1" applyAlignment="1" applyProtection="1">
      <alignment horizontal="center" vertical="center"/>
    </xf>
    <xf numFmtId="9" fontId="22" fillId="5" borderId="19" xfId="2" applyFont="1" applyFill="1" applyBorder="1" applyAlignment="1" applyProtection="1">
      <alignment horizontal="center" vertical="center"/>
    </xf>
    <xf numFmtId="0" fontId="25" fillId="0" borderId="0" xfId="1" applyFont="1" applyAlignment="1">
      <alignment horizontal="center" vertical="top" wrapText="1"/>
    </xf>
    <xf numFmtId="0" fontId="25" fillId="0" borderId="12" xfId="1" applyFont="1" applyBorder="1" applyAlignment="1">
      <alignment horizontal="center" vertical="top" wrapText="1"/>
    </xf>
    <xf numFmtId="0" fontId="25" fillId="0" borderId="0" xfId="1" applyFont="1" applyAlignment="1">
      <alignment horizontal="center"/>
    </xf>
    <xf numFmtId="9" fontId="22" fillId="5" borderId="20" xfId="2" applyFont="1" applyFill="1" applyBorder="1" applyAlignment="1" applyProtection="1">
      <alignment horizontal="center" vertical="center"/>
    </xf>
    <xf numFmtId="9" fontId="22" fillId="5" borderId="0" xfId="2" applyFont="1" applyFill="1" applyBorder="1" applyAlignment="1" applyProtection="1">
      <alignment horizontal="center" vertical="center"/>
    </xf>
    <xf numFmtId="0" fontId="0" fillId="0" borderId="0" xfId="0">
      <alignment vertical="center"/>
    </xf>
    <xf numFmtId="0" fontId="22" fillId="5" borderId="20" xfId="1" applyFont="1" applyFill="1" applyBorder="1" applyAlignment="1">
      <alignment horizontal="center" vertical="center"/>
    </xf>
    <xf numFmtId="0" fontId="22" fillId="5" borderId="0" xfId="1" applyFont="1" applyFill="1" applyAlignment="1">
      <alignment horizontal="center" vertical="center"/>
    </xf>
    <xf numFmtId="0" fontId="18" fillId="0" borderId="0" xfId="1" applyFont="1" applyAlignment="1">
      <alignment horizontal="center" wrapText="1"/>
    </xf>
    <xf numFmtId="0" fontId="13" fillId="0" borderId="0" xfId="1" applyAlignment="1">
      <alignment horizontal="center"/>
    </xf>
    <xf numFmtId="0" fontId="14" fillId="2" borderId="14" xfId="1" applyFont="1" applyFill="1" applyBorder="1" applyAlignment="1">
      <alignment horizontal="center"/>
    </xf>
    <xf numFmtId="0" fontId="14" fillId="2" borderId="0" xfId="1" applyFont="1" applyFill="1" applyAlignment="1">
      <alignment horizontal="center"/>
    </xf>
  </cellXfs>
  <cellStyles count="11">
    <cellStyle name="Followed Hyperlink" xfId="4" builtinId="9" hidden="1"/>
    <cellStyle name="Followed Hyperlink" xfId="6" builtinId="9" hidden="1"/>
    <cellStyle name="Followed Hyperlink" xfId="8" builtinId="9" hidden="1"/>
    <cellStyle name="Followed Hyperlink" xfId="10" builtinId="9" hidden="1"/>
    <cellStyle name="Hyperlink" xfId="3" builtinId="8" hidden="1"/>
    <cellStyle name="Hyperlink" xfId="5" builtinId="8" hidden="1"/>
    <cellStyle name="Hyperlink" xfId="7" builtinId="8" hidden="1"/>
    <cellStyle name="Hyperlink" xfId="9" builtinId="8" hidden="1"/>
    <cellStyle name="Normal" xfId="0" builtinId="0" customBuiltin="1"/>
    <cellStyle name="Normal 2" xfId="1" xr:uid="{00000000-0005-0000-0000-000009000000}"/>
    <cellStyle name="Percent 2" xfId="2" xr:uid="{00000000-0005-0000-0000-00000A000000}"/>
  </cellStyles>
  <dxfs count="167">
    <dxf>
      <font>
        <color rgb="FF9C0006"/>
      </font>
      <fill>
        <patternFill>
          <bgColor rgb="FFFFC7CE"/>
        </patternFill>
      </fill>
    </dxf>
    <dxf>
      <font>
        <color rgb="FF9C0006"/>
      </font>
      <fill>
        <patternFill>
          <bgColor theme="8" tint="-0.499984740745262"/>
        </patternFill>
      </fill>
    </dxf>
    <dxf>
      <font>
        <b/>
        <i val="0"/>
        <color theme="1"/>
      </font>
      <fill>
        <patternFill>
          <bgColor rgb="FF00B050"/>
        </patternFill>
      </fill>
    </dxf>
    <dxf>
      <font>
        <b/>
        <i val="0"/>
        <color theme="1"/>
      </font>
      <fill>
        <patternFill>
          <bgColor rgb="FFFFC000"/>
        </patternFill>
      </fill>
    </dxf>
    <dxf>
      <font>
        <b/>
        <i val="0"/>
        <color theme="1"/>
      </font>
      <fill>
        <patternFill>
          <bgColor rgb="FFC00000"/>
        </patternFill>
      </fill>
    </dxf>
    <dxf>
      <font>
        <color theme="0"/>
      </font>
      <fill>
        <patternFill patternType="none">
          <bgColor auto="1"/>
        </patternFill>
      </fill>
    </dxf>
    <dxf>
      <font>
        <color theme="0"/>
      </font>
      <fill>
        <patternFill patternType="none">
          <bgColor auto="1"/>
        </patternFill>
      </fill>
    </dxf>
    <dxf>
      <font>
        <color rgb="FF9C0006"/>
      </font>
      <fill>
        <patternFill>
          <bgColor theme="8" tint="-0.499984740745262"/>
        </patternFill>
      </fill>
    </dxf>
    <dxf>
      <font>
        <b/>
        <i val="0"/>
        <color theme="1"/>
      </font>
      <fill>
        <patternFill>
          <bgColor rgb="FF00B050"/>
        </patternFill>
      </fill>
    </dxf>
    <dxf>
      <font>
        <b/>
        <i val="0"/>
        <color theme="1"/>
      </font>
      <fill>
        <patternFill>
          <bgColor rgb="FFFFC000"/>
        </patternFill>
      </fill>
    </dxf>
    <dxf>
      <font>
        <b/>
        <i val="0"/>
        <color theme="1"/>
      </font>
      <fill>
        <patternFill>
          <bgColor rgb="FFC00000"/>
        </patternFill>
      </fill>
    </dxf>
    <dxf>
      <font>
        <color theme="0"/>
      </font>
      <fill>
        <patternFill patternType="none">
          <bgColor auto="1"/>
        </patternFill>
      </fill>
    </dxf>
    <dxf>
      <font>
        <color rgb="FF9C0006"/>
      </font>
      <fill>
        <patternFill>
          <bgColor theme="8" tint="-0.499984740745262"/>
        </patternFill>
      </fill>
    </dxf>
    <dxf>
      <font>
        <color theme="1"/>
      </font>
      <fill>
        <patternFill>
          <bgColor rgb="FF92D050"/>
        </patternFill>
      </fill>
    </dxf>
    <dxf>
      <font>
        <color rgb="FF9C0006"/>
      </font>
      <fill>
        <patternFill>
          <bgColor theme="8" tint="-0.499984740745262"/>
        </patternFill>
      </fill>
    </dxf>
    <dxf>
      <font>
        <color theme="1"/>
      </font>
      <fill>
        <patternFill>
          <bgColor theme="0" tint="-0.14996795556505021"/>
        </patternFill>
      </fill>
    </dxf>
    <dxf>
      <font>
        <color rgb="FF9C0006"/>
      </font>
      <fill>
        <patternFill>
          <bgColor theme="8" tint="-0.499984740745262"/>
        </patternFill>
      </fill>
    </dxf>
    <dxf>
      <font>
        <color rgb="FF9C0006"/>
      </font>
      <fill>
        <patternFill>
          <bgColor theme="8" tint="-0.499984740745262"/>
        </patternFill>
      </fill>
    </dxf>
    <dxf>
      <font>
        <color theme="1"/>
      </font>
      <fill>
        <patternFill>
          <bgColor theme="0" tint="-0.14996795556505021"/>
        </patternFill>
      </fill>
    </dxf>
    <dxf>
      <font>
        <color rgb="FF9C0006"/>
      </font>
      <fill>
        <patternFill>
          <bgColor theme="8" tint="-0.499984740745262"/>
        </patternFill>
      </fill>
    </dxf>
    <dxf>
      <font>
        <b val="0"/>
        <i/>
        <color rgb="FFC00000"/>
      </font>
      <fill>
        <patternFill patternType="none">
          <bgColor auto="1"/>
        </patternFill>
      </fill>
    </dxf>
    <dxf>
      <font>
        <color rgb="FF9C0006"/>
      </font>
      <fill>
        <patternFill>
          <bgColor theme="8" tint="-0.499984740745262"/>
        </patternFill>
      </fill>
    </dxf>
    <dxf>
      <font>
        <color rgb="FF9C0006"/>
      </font>
      <fill>
        <patternFill>
          <bgColor theme="8" tint="-0.499984740745262"/>
        </patternFill>
      </fill>
    </dxf>
    <dxf>
      <font>
        <color rgb="FF9C0006"/>
      </font>
      <fill>
        <patternFill>
          <bgColor theme="8" tint="-0.499984740745262"/>
        </patternFill>
      </fill>
    </dxf>
    <dxf>
      <numFmt numFmtId="164" formatCode="ddd"/>
    </dxf>
    <dxf>
      <numFmt numFmtId="167" formatCode="d/m/yy"/>
    </dxf>
    <dxf>
      <numFmt numFmtId="0" formatCode="General"/>
    </dxf>
    <dxf>
      <numFmt numFmtId="167" formatCode="d/m/yy"/>
    </dxf>
    <dxf>
      <font>
        <strike val="0"/>
        <outline val="0"/>
        <shadow val="0"/>
        <u val="none"/>
        <vertAlign val="baseline"/>
        <sz val="12"/>
        <color theme="0"/>
        <name val="Calibri"/>
        <scheme val="minor"/>
      </font>
      <alignment horizontal="center" vertical="bottom" textRotation="0" wrapText="0" indent="0" justifyLastLine="0" shrinkToFit="0"/>
    </dxf>
    <dxf>
      <numFmt numFmtId="0" formatCode="General"/>
    </dxf>
    <dxf>
      <font>
        <b val="0"/>
        <i val="0"/>
        <strike val="0"/>
        <condense val="0"/>
        <extend val="0"/>
        <outline val="0"/>
        <shadow val="0"/>
        <u val="none"/>
        <vertAlign val="baseline"/>
        <sz val="11"/>
        <color auto="1"/>
        <name val="Tahoma"/>
        <scheme val="none"/>
      </font>
      <numFmt numFmtId="167" formatCode="d/m/yy"/>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Tahoma"/>
        <scheme val="none"/>
      </font>
      <numFmt numFmtId="167" formatCode="d/m/yy"/>
      <fill>
        <patternFill patternType="none">
          <fgColor indexed="64"/>
          <bgColor indexed="65"/>
        </patternFill>
      </fill>
      <alignment horizontal="center" vertical="top" textRotation="0" wrapText="0" indent="0" justifyLastLine="0" shrinkToFit="0" readingOrder="0"/>
      <border diagonalUp="0" diagonalDown="0">
        <left style="thin">
          <color auto="1"/>
        </left>
        <right/>
        <top style="thin">
          <color auto="1"/>
        </top>
        <bottom/>
        <vertical/>
        <horizontal/>
      </border>
      <protection locked="1" hidden="0"/>
    </dxf>
    <dxf>
      <font>
        <b val="0"/>
        <i val="0"/>
        <strike val="0"/>
        <condense val="0"/>
        <extend val="0"/>
        <outline val="0"/>
        <shadow val="0"/>
        <u val="none"/>
        <vertAlign val="baseline"/>
        <sz val="11"/>
        <color theme="1"/>
        <name val="Tahoma"/>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protection locked="1" hidden="0"/>
    </dxf>
    <dxf>
      <font>
        <b val="0"/>
        <i val="0"/>
        <strike val="0"/>
        <condense val="0"/>
        <extend val="0"/>
        <outline val="0"/>
        <shadow val="0"/>
        <u val="none"/>
        <vertAlign val="baseline"/>
        <sz val="11"/>
        <color theme="1"/>
        <name val="Tahoma"/>
        <scheme val="none"/>
      </font>
      <numFmt numFmtId="0" formatCode="General"/>
      <alignment horizontal="left" vertical="bottom" textRotation="0" wrapText="0" indent="0" justifyLastLine="0" shrinkToFit="0" readingOrder="0"/>
      <border diagonalUp="0" diagonalDown="0">
        <left/>
        <right style="thin">
          <color auto="1"/>
        </right>
        <top style="thin">
          <color auto="1"/>
        </top>
        <bottom/>
        <vertical/>
        <horizontal/>
      </border>
      <protection locked="1"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Tahoma"/>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border outline="0">
        <left style="thin">
          <color auto="1"/>
        </left>
        <top style="thin">
          <color auto="1"/>
        </top>
        <bottom style="thin">
          <color auto="1"/>
        </bottom>
      </border>
    </dxf>
    <dxf>
      <font>
        <b val="0"/>
        <i val="0"/>
        <strike val="0"/>
        <condense val="0"/>
        <extend val="0"/>
        <outline val="0"/>
        <shadow val="0"/>
        <u val="none"/>
        <vertAlign val="baseline"/>
        <sz val="12"/>
        <color rgb="FF000000"/>
        <name val="Tahoma"/>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Tahoma"/>
        <scheme val="none"/>
      </font>
      <numFmt numFmtId="0" formatCode="General"/>
      <fill>
        <patternFill patternType="solid">
          <fgColor indexed="64"/>
          <bgColor rgb="FF13558E"/>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border outline="0">
        <left style="thin">
          <color auto="1"/>
        </left>
        <top style="thin">
          <color auto="1"/>
        </top>
        <bottom style="thin">
          <color auto="1"/>
        </bottom>
      </border>
    </dxf>
    <dxf>
      <font>
        <b val="0"/>
        <i val="0"/>
        <strike val="0"/>
        <condense val="0"/>
        <extend val="0"/>
        <outline val="0"/>
        <shadow val="0"/>
        <u val="none"/>
        <vertAlign val="baseline"/>
        <sz val="12"/>
        <color rgb="FF000000"/>
        <name val="Tahoma"/>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Tahoma"/>
        <scheme val="none"/>
      </font>
      <numFmt numFmtId="0" formatCode="General"/>
      <fill>
        <patternFill patternType="solid">
          <fgColor indexed="64"/>
          <bgColor rgb="FF13558E"/>
        </patternFill>
      </fill>
      <alignment horizontal="center" vertical="center" textRotation="0" wrapText="0" indent="0" justifyLastLine="0" shrinkToFit="0" readingOrder="0"/>
    </dxf>
    <dxf>
      <numFmt numFmtId="0" formatCode="General"/>
      <alignment horizontal="center" vertical="bottom" textRotation="0" wrapText="0" indent="0" justifyLastLine="0" shrinkToFit="0" readingOrder="0"/>
      <protection hidden="0"/>
    </dxf>
    <dxf>
      <numFmt numFmtId="167" formatCode="d/m/yy"/>
      <protection hidden="0"/>
    </dxf>
    <dxf>
      <font>
        <b val="0"/>
        <i val="0"/>
        <strike val="0"/>
        <condense val="0"/>
        <extend val="0"/>
        <outline val="0"/>
        <shadow val="0"/>
        <u val="none"/>
        <vertAlign val="baseline"/>
        <sz val="11"/>
        <color rgb="FF000000"/>
        <name val="Tahoma"/>
        <scheme val="none"/>
      </font>
      <numFmt numFmtId="167" formatCode="d/m/yy"/>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rgb="FF000000"/>
        <name val="Tahoma"/>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000000"/>
        <name val="Tahoma"/>
        <scheme val="none"/>
      </font>
      <numFmt numFmtId="0" formatCode="Genera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hidden="0"/>
    </dxf>
    <dxf>
      <border outline="0">
        <top style="hair">
          <color auto="1"/>
        </top>
      </border>
    </dxf>
    <dxf>
      <border diagonalUp="0" diagonalDown="0">
        <left style="thin">
          <color rgb="FF000000"/>
        </left>
        <right style="thin">
          <color rgb="FF000000"/>
        </right>
        <top style="thin">
          <color rgb="FF000000"/>
        </top>
        <bottom style="thin">
          <color rgb="FF000000"/>
        </bottom>
      </border>
    </dxf>
    <dxf>
      <protection hidden="0"/>
    </dxf>
    <dxf>
      <border>
        <bottom style="thin">
          <color rgb="FF000000"/>
        </bottom>
      </border>
    </dxf>
    <dxf>
      <font>
        <strike val="0"/>
        <outline val="0"/>
        <shadow val="0"/>
        <u val="none"/>
        <vertAlign val="baseline"/>
        <sz val="12"/>
        <color rgb="FFFFFFFF"/>
      </font>
      <alignment horizontal="center" textRotation="0" wrapText="0" indent="0" justifyLastLine="0" shrinkToFit="0"/>
      <border diagonalUp="0" diagonalDown="0">
        <left style="thin">
          <color theme="1"/>
        </left>
        <right style="thin">
          <color theme="1"/>
        </right>
        <top/>
        <bottom/>
        <vertical style="thin">
          <color theme="1"/>
        </vertical>
        <horizontal style="thin">
          <color theme="1"/>
        </horizontal>
      </border>
      <protection hidden="0"/>
    </dxf>
    <dxf>
      <numFmt numFmtId="0" formatCode="General"/>
    </dxf>
    <dxf>
      <font>
        <b val="0"/>
        <i val="0"/>
        <strike val="0"/>
        <condense val="0"/>
        <extend val="0"/>
        <outline val="0"/>
        <shadow val="0"/>
        <u val="none"/>
        <vertAlign val="baseline"/>
        <sz val="11"/>
        <color theme="1"/>
        <name val="Tahoma"/>
        <scheme val="none"/>
      </font>
      <numFmt numFmtId="167" formatCode="d/m/yy"/>
      <fill>
        <patternFill patternType="none">
          <fgColor indexed="64"/>
          <bgColor indexed="65"/>
        </patternFill>
      </fill>
      <alignment horizontal="center" vertical="top" textRotation="0" wrapText="0" indent="0" justifyLastLine="0" shrinkToFit="0" readingOrder="0"/>
      <border diagonalUp="0" diagonalDown="0">
        <left style="thin">
          <color auto="1"/>
        </left>
        <right/>
        <top style="thin">
          <color auto="1"/>
        </top>
        <bottom/>
        <vertical/>
        <horizontal/>
      </border>
      <protection locked="1" hidden="0"/>
    </dxf>
    <dxf>
      <font>
        <b val="0"/>
        <i val="0"/>
        <strike val="0"/>
        <condense val="0"/>
        <extend val="0"/>
        <outline val="0"/>
        <shadow val="0"/>
        <u val="none"/>
        <vertAlign val="baseline"/>
        <sz val="11"/>
        <color theme="1"/>
        <name val="Tahoma"/>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protection locked="1" hidden="0"/>
    </dxf>
    <dxf>
      <font>
        <b val="0"/>
        <i val="0"/>
        <strike val="0"/>
        <condense val="0"/>
        <extend val="0"/>
        <outline val="0"/>
        <shadow val="0"/>
        <u val="none"/>
        <vertAlign val="baseline"/>
        <sz val="11"/>
        <color theme="1"/>
        <name val="Tahoma"/>
        <scheme val="none"/>
      </font>
      <numFmt numFmtId="0" formatCode="General"/>
      <alignment horizontal="left" vertical="bottom" textRotation="0" wrapText="0" indent="0" justifyLastLine="0" shrinkToFit="0" readingOrder="0"/>
      <border diagonalUp="0" diagonalDown="0">
        <left/>
        <right style="thin">
          <color auto="1"/>
        </right>
        <top style="thin">
          <color auto="1"/>
        </top>
        <bottom/>
        <vertical/>
        <horizontal/>
      </border>
      <protection locked="1"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border outline="0">
        <left style="thin">
          <color auto="1"/>
        </left>
        <top style="thin">
          <color auto="1"/>
        </top>
        <bottom style="thin">
          <color auto="1"/>
        </bottom>
      </border>
    </dxf>
    <dxf>
      <font>
        <b val="0"/>
        <i val="0"/>
        <strike val="0"/>
        <condense val="0"/>
        <extend val="0"/>
        <outline val="0"/>
        <shadow val="0"/>
        <u val="none"/>
        <vertAlign val="baseline"/>
        <sz val="12"/>
        <color theme="1"/>
        <name val="Tahoma"/>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Tahoma"/>
        <scheme val="none"/>
      </font>
      <numFmt numFmtId="0" formatCode="General"/>
      <fill>
        <patternFill patternType="solid">
          <fgColor indexed="64"/>
          <bgColor rgb="FF13558E"/>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Tahoma"/>
        <scheme val="none"/>
      </font>
      <numFmt numFmtId="0" formatCode="General"/>
      <alignment horizontal="general" vertical="top" textRotation="0" wrapText="1" indent="0" justifyLastLine="0" shrinkToFit="0" readingOrder="0"/>
    </dxf>
    <dxf>
      <border outline="0">
        <left style="thin">
          <color auto="1"/>
        </left>
        <top style="thin">
          <color auto="1"/>
        </top>
        <bottom style="thin">
          <color auto="1"/>
        </bottom>
      </border>
    </dxf>
    <dxf>
      <font>
        <b val="0"/>
        <i val="0"/>
        <strike val="0"/>
        <condense val="0"/>
        <extend val="0"/>
        <outline val="0"/>
        <shadow val="0"/>
        <u val="none"/>
        <vertAlign val="baseline"/>
        <sz val="12"/>
        <color theme="1"/>
        <name val="Tahoma"/>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Tahoma"/>
        <scheme val="none"/>
      </font>
      <numFmt numFmtId="0" formatCode="General"/>
      <fill>
        <patternFill patternType="solid">
          <fgColor indexed="64"/>
          <bgColor rgb="FF13558E"/>
        </patternFill>
      </fill>
      <alignment horizontal="center" vertical="center" textRotation="0" wrapText="0" indent="0" justifyLastLine="0" shrinkToFit="0" readingOrder="0"/>
    </dxf>
    <dxf>
      <numFmt numFmtId="0" formatCode="General"/>
      <alignment horizontal="center" vertical="bottom" textRotation="0" wrapText="0" indent="0" justifyLastLine="0" shrinkToFit="0" readingOrder="0"/>
      <protection hidden="0"/>
    </dxf>
    <dxf>
      <font>
        <b val="0"/>
        <i val="0"/>
        <strike val="0"/>
        <condense val="0"/>
        <extend val="0"/>
        <outline val="0"/>
        <shadow val="0"/>
        <u val="none"/>
        <vertAlign val="baseline"/>
        <sz val="11"/>
        <color rgb="FF000000"/>
        <name val="Tahoma"/>
        <scheme val="none"/>
      </font>
      <numFmt numFmtId="167" formatCode="d/m/yy"/>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rgb="FF000000"/>
        <name val="Tahoma"/>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000000"/>
        <name val="Tahoma"/>
        <scheme val="none"/>
      </font>
      <numFmt numFmtId="0" formatCode="Genera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hidden="0"/>
    </dxf>
    <dxf>
      <border outline="0">
        <top style="hair">
          <color auto="1"/>
        </top>
      </border>
    </dxf>
    <dxf>
      <border diagonalUp="0" diagonalDown="0">
        <left style="thin">
          <color theme="1"/>
        </left>
        <right style="thin">
          <color theme="1"/>
        </right>
        <top style="thin">
          <color theme="1"/>
        </top>
        <bottom style="thin">
          <color theme="1"/>
        </bottom>
      </border>
    </dxf>
    <dxf>
      <protection hidden="0"/>
    </dxf>
    <dxf>
      <border>
        <bottom style="thin">
          <color theme="1"/>
        </bottom>
      </border>
    </dxf>
    <dxf>
      <font>
        <strike val="0"/>
        <outline val="0"/>
        <shadow val="0"/>
        <u val="none"/>
        <vertAlign val="baseline"/>
        <sz val="12"/>
        <color rgb="FFFFFFFF"/>
      </font>
      <alignment horizontal="center" textRotation="0" wrapText="0" indent="0" justifyLastLine="0" shrinkToFit="0"/>
      <border diagonalUp="0" diagonalDown="0">
        <left style="thin">
          <color theme="1"/>
        </left>
        <right style="thin">
          <color theme="1"/>
        </right>
        <top/>
        <bottom/>
        <vertical style="thin">
          <color theme="1"/>
        </vertical>
        <horizontal style="thin">
          <color theme="1"/>
        </horizontal>
      </border>
      <protection hidden="0"/>
    </dxf>
    <dxf>
      <font>
        <b val="0"/>
        <i val="0"/>
        <strike val="0"/>
        <condense val="0"/>
        <extend val="0"/>
        <outline val="0"/>
        <shadow val="0"/>
        <u val="none"/>
        <vertAlign val="baseline"/>
        <sz val="11"/>
        <color theme="1"/>
        <name val="Tahoma"/>
        <scheme val="none"/>
      </font>
      <numFmt numFmtId="0" formatCode="General"/>
      <alignment horizontal="center" vertical="top" textRotation="0" wrapText="0"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1"/>
        <color theme="1"/>
        <name val="Tahom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1"/>
        <color theme="1"/>
        <name val="Tahom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auto="1"/>
        </top>
        <bottom/>
      </border>
      <protection locked="0" hidden="0"/>
    </dxf>
    <dxf>
      <font>
        <b val="0"/>
        <i val="0"/>
        <strike val="0"/>
        <condense val="0"/>
        <extend val="0"/>
        <outline val="0"/>
        <shadow val="0"/>
        <u val="none"/>
        <vertAlign val="baseline"/>
        <sz val="11"/>
        <color theme="1"/>
        <name val="Tahoma"/>
        <scheme val="none"/>
      </font>
      <numFmt numFmtId="0" formatCode="General"/>
      <alignment horizontal="center" vertical="top" textRotation="0" wrapText="0" indent="0" justifyLastLine="0" shrinkToFit="0" readingOrder="0"/>
      <border diagonalUp="0" diagonalDown="0">
        <left style="thin">
          <color auto="1"/>
        </left>
        <right/>
        <top style="thin">
          <color auto="1"/>
        </top>
        <bottom/>
      </border>
      <protection locked="0" hidden="0"/>
    </dxf>
    <dxf>
      <font>
        <b val="0"/>
        <i val="0"/>
        <strike val="0"/>
        <condense val="0"/>
        <extend val="0"/>
        <outline val="0"/>
        <shadow val="0"/>
        <u val="none"/>
        <vertAlign val="baseline"/>
        <sz val="11"/>
        <color theme="1"/>
        <name val="Tahoma"/>
        <scheme val="none"/>
      </font>
      <numFmt numFmtId="164" formatCode="ddd"/>
      <alignment horizontal="left" vertical="top" textRotation="0" wrapText="1" indent="0" justifyLastLine="0" shrinkToFit="0" readingOrder="0"/>
      <border diagonalUp="0" diagonalDown="0">
        <left style="thin">
          <color auto="1"/>
        </left>
        <right style="thin">
          <color auto="1"/>
        </right>
        <top style="thin">
          <color auto="1"/>
        </top>
        <bottom/>
      </border>
      <protection locked="0" hidden="0"/>
    </dxf>
    <dxf>
      <font>
        <b val="0"/>
        <i val="0"/>
        <strike val="0"/>
        <condense val="0"/>
        <extend val="0"/>
        <outline val="0"/>
        <shadow val="0"/>
        <u val="none"/>
        <vertAlign val="baseline"/>
        <sz val="11"/>
        <color theme="1"/>
        <name val="Tahoma"/>
        <scheme val="none"/>
      </font>
      <numFmt numFmtId="167" formatCode="d/m/yy"/>
      <alignment horizontal="center" vertical="top"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1"/>
        <color theme="1"/>
        <name val="Tahoma"/>
        <scheme val="none"/>
      </font>
      <numFmt numFmtId="167" formatCode="d/m/yy"/>
      <alignment horizontal="center" vertical="top" textRotation="0" wrapText="0"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2"/>
        <color theme="1"/>
        <name val="Calibri"/>
        <scheme val="minor"/>
      </font>
      <numFmt numFmtId="0" formatCode="General"/>
      <alignment horizontal="center" vertical="top" textRotation="0" wrapText="0" indent="0" justifyLastLine="0" shrinkToFit="0" readingOrder="0"/>
      <border diagonalUp="0" diagonalDown="0">
        <left style="thin">
          <color auto="1"/>
        </left>
        <right/>
        <top style="thin">
          <color auto="1"/>
        </top>
        <bottom/>
        <vertical/>
        <horizontal/>
      </border>
    </dxf>
    <dxf>
      <numFmt numFmtId="0" formatCode="General"/>
      <alignment horizontal="general" vertical="top" textRotation="0" wrapText="0" indent="0" justifyLastLine="0" shrinkToFit="0" readingOrder="0"/>
      <protection locked="1" hidden="0"/>
    </dxf>
    <dxf>
      <border outline="0">
        <right style="thin">
          <color auto="1"/>
        </right>
      </border>
    </dxf>
    <dxf>
      <font>
        <b/>
        <i val="0"/>
        <strike val="0"/>
        <condense val="0"/>
        <extend val="0"/>
        <outline val="0"/>
        <shadow val="0"/>
        <u val="none"/>
        <vertAlign val="baseline"/>
        <sz val="11"/>
        <color theme="0"/>
        <name val="Tahoma"/>
        <scheme val="none"/>
      </font>
      <numFmt numFmtId="0" formatCode="General"/>
      <fill>
        <patternFill patternType="solid">
          <fgColor indexed="64"/>
          <bgColor rgb="FF13558E"/>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Tahoma"/>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1"/>
        <color theme="1"/>
        <name val="Tahom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auto="1"/>
        </left>
        <right/>
        <top style="thin">
          <color auto="1"/>
        </top>
        <bottom/>
      </border>
      <protection locked="0" hidden="0"/>
    </dxf>
    <dxf>
      <font>
        <b val="0"/>
        <i val="0"/>
        <strike val="0"/>
        <condense val="0"/>
        <extend val="0"/>
        <outline val="0"/>
        <shadow val="0"/>
        <u val="none"/>
        <vertAlign val="baseline"/>
        <sz val="11"/>
        <color theme="1"/>
        <name val="Tahom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auto="1"/>
        </top>
        <bottom/>
      </border>
      <protection locked="0" hidden="0"/>
    </dxf>
    <dxf>
      <font>
        <b val="0"/>
        <i val="0"/>
        <strike val="0"/>
        <condense val="0"/>
        <extend val="0"/>
        <outline val="0"/>
        <shadow val="0"/>
        <u val="none"/>
        <vertAlign val="baseline"/>
        <sz val="11"/>
        <color theme="1"/>
        <name val="Tahoma"/>
        <scheme val="none"/>
      </font>
      <numFmt numFmtId="0" formatCode="General"/>
      <alignment horizontal="center" vertical="top" textRotation="0" wrapText="0" indent="0" justifyLastLine="0" shrinkToFit="0" readingOrder="0"/>
      <border diagonalUp="0" diagonalDown="0">
        <left style="thin">
          <color auto="1"/>
        </left>
        <right/>
        <top style="thin">
          <color auto="1"/>
        </top>
        <bottom/>
      </border>
      <protection locked="0" hidden="0"/>
    </dxf>
    <dxf>
      <font>
        <b val="0"/>
        <i val="0"/>
        <strike val="0"/>
        <condense val="0"/>
        <extend val="0"/>
        <outline val="0"/>
        <shadow val="0"/>
        <u val="none"/>
        <vertAlign val="baseline"/>
        <sz val="11"/>
        <color theme="1"/>
        <name val="Tahoma"/>
        <scheme val="none"/>
      </font>
      <numFmt numFmtId="164" formatCode="ddd"/>
      <alignment horizontal="left" vertical="top" textRotation="0" wrapText="1" indent="0" justifyLastLine="0" shrinkToFit="0" readingOrder="0"/>
      <border diagonalUp="0" diagonalDown="0">
        <left style="thin">
          <color auto="1"/>
        </left>
        <right style="thin">
          <color auto="1"/>
        </right>
        <top style="thin">
          <color auto="1"/>
        </top>
        <bottom/>
      </border>
      <protection locked="0" hidden="0"/>
    </dxf>
    <dxf>
      <font>
        <b val="0"/>
        <i val="0"/>
        <strike val="0"/>
        <condense val="0"/>
        <extend val="0"/>
        <outline val="0"/>
        <shadow val="0"/>
        <u val="none"/>
        <vertAlign val="baseline"/>
        <sz val="11"/>
        <color theme="1"/>
        <name val="Tahoma"/>
        <scheme val="none"/>
      </font>
      <numFmt numFmtId="167" formatCode="d/m/yy"/>
      <alignment horizontal="center" vertical="top" textRotation="0" wrapText="0"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1"/>
        <color theme="1"/>
        <name val="Tahoma"/>
        <scheme val="none"/>
      </font>
      <numFmt numFmtId="167" formatCode="d/m/yy"/>
      <alignment horizontal="center" vertical="top" textRotation="0" wrapText="0"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2"/>
        <color theme="1"/>
        <name val="Calibri"/>
        <scheme val="minor"/>
      </font>
      <numFmt numFmtId="0" formatCode="General"/>
      <alignment horizontal="center" vertical="top" textRotation="0" wrapText="0" indent="0" justifyLastLine="0" shrinkToFit="0" readingOrder="0"/>
      <border diagonalUp="0" diagonalDown="0">
        <left style="thin">
          <color auto="1"/>
        </left>
        <right/>
        <top style="thin">
          <color auto="1"/>
        </top>
        <bottom/>
        <vertical/>
        <horizontal/>
      </border>
    </dxf>
    <dxf>
      <numFmt numFmtId="0" formatCode="General"/>
      <alignment horizontal="general" vertical="top" textRotation="0" wrapText="0" indent="0" justifyLastLine="0" shrinkToFit="0" readingOrder="0"/>
      <protection locked="1" hidden="0"/>
    </dxf>
    <dxf>
      <border outline="0">
        <right style="thin">
          <color auto="1"/>
        </right>
        <top style="thin">
          <color auto="1"/>
        </top>
      </border>
    </dxf>
    <dxf>
      <font>
        <b val="0"/>
        <i val="0"/>
        <strike val="0"/>
        <condense val="0"/>
        <extend val="0"/>
        <outline val="0"/>
        <shadow val="0"/>
        <u val="none"/>
        <vertAlign val="baseline"/>
        <sz val="11"/>
        <color theme="1"/>
        <name val="Tahoma"/>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Tahoma"/>
        <scheme val="none"/>
      </font>
      <numFmt numFmtId="0" formatCode="General"/>
      <fill>
        <patternFill patternType="solid">
          <fgColor indexed="64"/>
          <bgColor rgb="FF13558E"/>
        </patternFill>
      </fill>
      <alignment horizontal="center" vertical="top" textRotation="0" wrapText="0" indent="0" justifyLastLine="0" shrinkToFit="0" readingOrder="0"/>
    </dxf>
    <dxf>
      <font>
        <b val="0"/>
        <i val="0"/>
        <strike val="0"/>
        <condense val="0"/>
        <extend val="0"/>
        <outline val="0"/>
        <shadow val="0"/>
        <u val="none"/>
        <vertAlign val="baseline"/>
        <sz val="12"/>
        <color theme="1"/>
        <name val="Tahoma"/>
        <scheme val="none"/>
      </font>
      <alignment horizontal="general" vertical="top" textRotation="0" wrapText="0" indent="0" justifyLastLine="0" shrinkToFit="0" readingOrder="0"/>
      <border diagonalUp="0" diagonalDown="0">
        <left/>
        <right/>
        <top/>
        <bottom/>
      </border>
    </dxf>
    <dxf>
      <font>
        <strike val="0"/>
        <outline val="0"/>
        <shadow val="0"/>
        <u val="none"/>
        <vertAlign val="baseline"/>
        <sz val="11"/>
        <color theme="1"/>
        <name val="Tahoma"/>
        <scheme val="none"/>
      </font>
      <numFmt numFmtId="0" formatCode="General"/>
    </dxf>
    <dxf>
      <font>
        <strike val="0"/>
        <outline val="0"/>
        <shadow val="0"/>
        <u val="none"/>
        <vertAlign val="baseline"/>
        <sz val="11"/>
        <color theme="1"/>
        <name val="Tahoma"/>
        <scheme val="none"/>
      </font>
      <numFmt numFmtId="0" formatCode="General"/>
    </dxf>
    <dxf>
      <font>
        <b val="0"/>
        <i val="0"/>
        <strike val="0"/>
        <condense val="0"/>
        <extend val="0"/>
        <outline val="0"/>
        <shadow val="0"/>
        <u val="none"/>
        <vertAlign val="baseline"/>
        <sz val="12"/>
        <color theme="1"/>
        <name val="Tahoma"/>
        <scheme val="none"/>
      </font>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Tahoma"/>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Tahoma"/>
        <scheme val="none"/>
      </font>
      <alignment horizontal="general" vertical="top" textRotation="0" wrapText="0" indent="0" justifyLastLine="0" shrinkToFit="0" readingOrder="0"/>
      <border diagonalUp="0" diagonalDown="0" outline="0">
        <left/>
        <right/>
        <top/>
        <bottom/>
      </border>
    </dxf>
    <dxf>
      <font>
        <strike val="0"/>
        <outline val="0"/>
        <shadow val="0"/>
        <u val="none"/>
        <vertAlign val="baseline"/>
        <sz val="11"/>
        <color theme="1"/>
        <name val="Tahoma"/>
        <scheme val="none"/>
      </font>
      <alignment horizontal="left" vertical="top" textRotation="0" wrapText="1" indent="0" justifyLastLine="0" shrinkToFit="0"/>
      <border diagonalUp="0" diagonalDown="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alignment horizontal="general" vertical="bottom" textRotation="0" wrapText="1" indent="0" justifyLastLine="0" shrinkToFit="0" readingOrder="0"/>
      <border diagonalUp="0" diagonalDown="0" outline="0">
        <left/>
        <right/>
        <top/>
        <bottom/>
      </border>
    </dxf>
    <dxf>
      <font>
        <strike val="0"/>
        <outline val="0"/>
        <shadow val="0"/>
        <u val="none"/>
        <vertAlign val="baseline"/>
        <sz val="11"/>
        <color theme="1"/>
        <name val="Tahoma"/>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Tahoma"/>
        <scheme val="none"/>
      </font>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Tahoma"/>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1"/>
        <color theme="1"/>
        <name val="Tahoma"/>
        <scheme val="none"/>
      </font>
      <alignment horizontal="left" vertical="top" textRotation="0" wrapText="1" indent="0" justifyLastLine="0" shrinkToFit="0"/>
      <border diagonalUp="0" diagonalDown="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numFmt numFmtId="13" formatCode="0%"/>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Tahoma"/>
        <scheme val="none"/>
      </font>
      <alignment horizontal="center" vertical="top" textRotation="0" wrapText="1" indent="0" justifyLastLine="0" shrinkToFit="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Tahoma"/>
        <scheme val="none"/>
      </font>
    </dxf>
    <dxf>
      <font>
        <strike val="0"/>
        <outline val="0"/>
        <shadow val="0"/>
        <u val="none"/>
        <vertAlign val="baseline"/>
        <sz val="11"/>
        <color theme="1"/>
        <name val="Tahoma"/>
        <scheme val="none"/>
      </font>
      <alignment horizontal="left" textRotation="0" wrapText="1" indent="0" justifyLastLine="0" shrinkToFit="0"/>
      <border diagonalUp="0" diagonalDown="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rgb="FF000000"/>
        <name val="Tahoma"/>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ahoma"/>
        <scheme val="none"/>
      </font>
      <numFmt numFmtId="164" formatCode="ddd"/>
      <alignment horizontal="center"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rgb="FF000000"/>
        <name val="Tahoma"/>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ahoma"/>
        <scheme val="none"/>
      </font>
      <alignment horizontal="center" vertical="top"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0" hidden="0"/>
    </dxf>
    <dxf>
      <font>
        <strike val="0"/>
        <outline val="0"/>
        <shadow val="0"/>
        <u val="none"/>
        <vertAlign val="baseline"/>
        <sz val="11"/>
        <color theme="1"/>
        <name val="Tahoma"/>
        <scheme val="none"/>
      </font>
      <numFmt numFmtId="0" formatCode="General"/>
      <alignment horizontal="center" vertical="top" textRotation="0" wrapText="1" indent="0" justifyLastLine="0" shrinkToFit="0" readingOrder="0"/>
      <border diagonalUp="0" diagonalDown="0">
        <left style="thin">
          <color indexed="64"/>
        </left>
        <right style="thin">
          <color auto="1"/>
        </right>
        <top style="thin">
          <color indexed="64"/>
        </top>
        <bottom style="thin">
          <color indexed="64"/>
        </bottom>
      </border>
    </dxf>
    <dxf>
      <font>
        <strike val="0"/>
        <outline val="0"/>
        <shadow val="0"/>
        <u val="none"/>
        <vertAlign val="baseline"/>
        <sz val="11"/>
        <color theme="1"/>
        <name val="Tahoma"/>
        <scheme val="none"/>
      </font>
    </dxf>
    <dxf>
      <font>
        <b/>
        <i val="0"/>
        <strike val="0"/>
        <condense val="0"/>
        <extend val="0"/>
        <outline val="0"/>
        <shadow val="0"/>
        <u val="none"/>
        <vertAlign val="baseline"/>
        <sz val="12"/>
        <color theme="0"/>
        <name val="Tahoma"/>
        <scheme val="none"/>
      </font>
      <fill>
        <patternFill patternType="solid">
          <fgColor indexed="64"/>
          <bgColor rgb="FF13558E"/>
        </patternFill>
      </fill>
      <alignment horizontal="center" vertical="center" textRotation="0" indent="0" justifyLastLine="0" shrinkToFit="0"/>
    </dxf>
    <dxf>
      <font>
        <strike val="0"/>
        <outline val="0"/>
        <shadow val="0"/>
        <u val="none"/>
        <vertAlign val="baseline"/>
        <sz val="12"/>
        <color rgb="FF000000"/>
        <name val="Tahoma"/>
        <scheme val="none"/>
      </font>
      <numFmt numFmtId="13" formatCode="0%"/>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rgb="FF1A1A1A"/>
        <name val="Tahoma"/>
        <scheme val="none"/>
      </font>
      <numFmt numFmtId="13" formatCode="0%"/>
      <fill>
        <patternFill patternType="none">
          <fgColor indexed="64"/>
          <bgColor indexed="65"/>
        </patternFill>
      </fill>
      <alignment horizontal="center" vertical="top" textRotation="0" wrapText="1" indent="0" justifyLastLine="0" shrinkToFit="0" readingOrder="0"/>
      <border diagonalUp="0" diagonalDown="0">
        <left/>
        <right/>
        <top style="thin">
          <color auto="1"/>
        </top>
        <bottom/>
        <vertical/>
        <horizontal/>
      </border>
      <protection locked="0" hidden="0"/>
    </dxf>
    <dxf>
      <font>
        <strike val="0"/>
        <outline val="0"/>
        <shadow val="0"/>
        <u val="none"/>
        <vertAlign val="baseline"/>
        <sz val="12"/>
        <color rgb="FF1A1A1A"/>
        <name val="Tahoma"/>
        <scheme val="none"/>
      </font>
      <numFmt numFmtId="13" formatCode="0%"/>
      <fill>
        <patternFill patternType="none">
          <fgColor indexed="64"/>
          <bgColor indexed="65"/>
        </patternFill>
      </fill>
      <alignment horizontal="center" vertical="top" textRotation="0" wrapText="1" indent="0" justifyLastLine="0" shrinkToFit="0" readingOrder="0"/>
      <border diagonalUp="0" diagonalDown="0">
        <left/>
        <right style="medium">
          <color theme="1"/>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2"/>
        <color rgb="FF000000"/>
        <name val="Tahoma"/>
        <scheme val="none"/>
      </font>
      <alignment horizontal="left"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2"/>
        <name val="Tahoma"/>
        <scheme val="none"/>
      </font>
      <alignment horizontal="center" vertical="top" textRotation="0" wrapText="1" indent="0" justifyLastLine="0" shrinkToFit="0"/>
      <border diagonalUp="0" diagonalDown="0">
        <left style="medium">
          <color theme="1"/>
        </left>
        <right/>
        <top style="thin">
          <color auto="1"/>
        </top>
        <bottom style="thin">
          <color auto="1"/>
        </bottom>
        <vertical/>
        <horizontal style="thin">
          <color auto="1"/>
        </horizontal>
      </border>
      <protection locked="0" hidden="0"/>
    </dxf>
    <dxf>
      <font>
        <strike val="0"/>
        <outline val="0"/>
        <shadow val="0"/>
        <u val="none"/>
        <vertAlign val="baseline"/>
        <sz val="12"/>
        <name val="Tahoma"/>
        <scheme val="none"/>
      </font>
      <numFmt numFmtId="167" formatCode="d/m/yy"/>
      <alignment horizontal="center" vertical="top" textRotation="0" wrapText="1" indent="0" justifyLastLine="0" shrinkToFit="0"/>
      <border diagonalUp="0" diagonalDown="0">
        <left/>
        <right style="medium">
          <color theme="1"/>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2"/>
        <color theme="1"/>
        <name val="Tahoma"/>
        <scheme val="none"/>
      </font>
      <alignment horizontal="center"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2"/>
        <color theme="1"/>
        <name val="Tahoma"/>
        <scheme val="none"/>
      </font>
      <alignment horizontal="center" vertical="top" textRotation="0" wrapText="1" indent="0" justifyLastLine="0" shrinkToFit="0" readingOrder="0"/>
      <border diagonalUp="0" diagonalDown="0">
        <left style="medium">
          <color theme="1"/>
        </left>
        <right/>
        <top style="thin">
          <color auto="1"/>
        </top>
        <bottom style="thin">
          <color auto="1"/>
        </bottom>
        <vertical/>
        <horizontal style="thin">
          <color auto="1"/>
        </horizontal>
      </border>
      <protection locked="0" hidden="0"/>
    </dxf>
    <dxf>
      <font>
        <strike val="0"/>
        <outline val="0"/>
        <shadow val="0"/>
        <u val="none"/>
        <vertAlign val="baseline"/>
        <sz val="12"/>
        <name val="Tahoma"/>
        <scheme val="none"/>
      </font>
      <alignment horizontal="left" vertical="top" textRotation="0" wrapText="1" indent="0" justifyLastLine="0" shrinkToFit="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2"/>
        <name val="Tahoma"/>
        <scheme val="none"/>
      </font>
      <alignment horizontal="left" vertical="top" textRotation="0" wrapText="1" indent="0" justifyLastLine="0" shrinkToFit="0"/>
      <protection locked="0" hidden="0"/>
    </dxf>
    <dxf>
      <border>
        <bottom style="medium">
          <color theme="1"/>
        </bottom>
      </border>
    </dxf>
    <dxf>
      <font>
        <b/>
        <i val="0"/>
        <strike val="0"/>
        <condense val="0"/>
        <extend val="0"/>
        <outline val="0"/>
        <shadow val="0"/>
        <u val="none"/>
        <vertAlign val="baseline"/>
        <sz val="12"/>
        <color theme="0"/>
        <name val="Tahoma"/>
        <scheme val="none"/>
      </font>
      <fill>
        <patternFill patternType="solid">
          <fgColor indexed="64"/>
          <bgColor rgb="FF13558E"/>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theme="1"/>
        <name val="Tahoma"/>
        <scheme val="none"/>
      </font>
      <protection locked="0" hidden="0"/>
    </dxf>
    <dxf>
      <font>
        <b val="0"/>
        <i val="0"/>
        <strike val="0"/>
        <condense val="0"/>
        <extend val="0"/>
        <outline val="0"/>
        <shadow val="0"/>
        <u val="none"/>
        <vertAlign val="baseline"/>
        <sz val="12"/>
        <color theme="1"/>
        <name val="Tahoma"/>
        <scheme val="none"/>
      </font>
      <numFmt numFmtId="167" formatCode="d/m/yy"/>
      <protection locked="0" hidden="0"/>
    </dxf>
    <dxf>
      <font>
        <b val="0"/>
        <i val="0"/>
        <strike val="0"/>
        <condense val="0"/>
        <extend val="0"/>
        <outline val="0"/>
        <shadow val="0"/>
        <u val="none"/>
        <vertAlign val="baseline"/>
        <sz val="12"/>
        <color theme="1"/>
        <name val="Tahoma"/>
        <scheme val="none"/>
      </font>
      <protection locked="0" hidden="0"/>
    </dxf>
    <dxf>
      <font>
        <b val="0"/>
        <i val="0"/>
        <strike val="0"/>
        <condense val="0"/>
        <extend val="0"/>
        <outline val="0"/>
        <shadow val="0"/>
        <u val="none"/>
        <vertAlign val="baseline"/>
        <sz val="12"/>
        <color theme="1"/>
        <name val="Tahoma"/>
        <scheme val="none"/>
      </font>
      <protection locked="0" hidden="0"/>
    </dxf>
    <dxf>
      <border outline="0">
        <top style="thin">
          <color auto="1"/>
        </top>
      </border>
    </dxf>
    <dxf>
      <font>
        <b val="0"/>
        <i val="0"/>
        <strike val="0"/>
        <condense val="0"/>
        <extend val="0"/>
        <outline val="0"/>
        <shadow val="0"/>
        <u val="none"/>
        <vertAlign val="baseline"/>
        <sz val="12"/>
        <color theme="1"/>
        <name val="Tahoma"/>
        <scheme val="none"/>
      </font>
      <protection locked="0" hidden="0"/>
    </dxf>
    <dxf>
      <border outline="0">
        <bottom style="thin">
          <color auto="1"/>
        </bottom>
      </border>
    </dxf>
    <dxf>
      <font>
        <b/>
        <i val="0"/>
        <strike val="0"/>
        <condense val="0"/>
        <extend val="0"/>
        <outline val="0"/>
        <shadow val="0"/>
        <u val="none"/>
        <vertAlign val="baseline"/>
        <sz val="12"/>
        <color theme="0"/>
        <name val="Tahoma"/>
        <scheme val="none"/>
      </font>
      <numFmt numFmtId="0" formatCode="General"/>
      <fill>
        <patternFill patternType="solid">
          <fgColor indexed="64"/>
          <bgColor rgb="FF13558E"/>
        </patternFill>
      </fill>
      <alignment horizontal="center" vertical="center"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Tahoma"/>
        <scheme val="none"/>
      </font>
      <numFmt numFmtId="167" formatCode="d/m/yy"/>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font>
        <b/>
        <i val="0"/>
        <strike val="0"/>
        <condense val="0"/>
        <extend val="0"/>
        <outline val="0"/>
        <shadow val="0"/>
        <u val="none"/>
        <vertAlign val="baseline"/>
        <sz val="12"/>
        <color theme="1"/>
        <name val="Tahoma"/>
        <scheme val="none"/>
      </font>
      <numFmt numFmtId="167" formatCode="d/m/yy"/>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font>
        <b/>
        <i val="0"/>
        <strike val="0"/>
        <condense val="0"/>
        <extend val="0"/>
        <outline val="0"/>
        <shadow val="0"/>
        <u val="none"/>
        <vertAlign val="baseline"/>
        <sz val="12"/>
        <color theme="1"/>
        <name val="Tahoma"/>
        <scheme val="none"/>
      </font>
      <numFmt numFmtId="167" formatCode="d/m/yy"/>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font>
        <b/>
        <i val="0"/>
        <strike val="0"/>
        <condense val="0"/>
        <extend val="0"/>
        <outline val="0"/>
        <shadow val="0"/>
        <u val="none"/>
        <vertAlign val="baseline"/>
        <sz val="12"/>
        <color theme="0"/>
        <name val="Tahoma"/>
        <scheme val="none"/>
      </font>
      <fill>
        <patternFill patternType="solid">
          <fgColor indexed="64"/>
          <bgColor rgb="FF13558E"/>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67" formatCode="d/m/yy"/>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numFmt numFmtId="167" formatCode="d/m/yy"/>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Tahoma"/>
        <scheme val="none"/>
      </font>
      <fill>
        <patternFill patternType="solid">
          <fgColor indexed="64"/>
          <bgColor rgb="FF13558E"/>
        </patternFill>
      </fill>
      <alignment horizontal="left" vertical="center" textRotation="0" wrapText="0" indent="0" justifyLastLine="0" shrinkToFit="0" readingOrder="0"/>
    </dxf>
    <dxf>
      <font>
        <color theme="3"/>
      </font>
      <fill>
        <patternFill>
          <bgColor theme="2"/>
        </patternFill>
      </fill>
    </dxf>
    <dxf>
      <font>
        <color theme="3"/>
      </font>
    </dxf>
    <dxf>
      <font>
        <color theme="0"/>
      </font>
      <fill>
        <patternFill patternType="solid">
          <fgColor theme="4"/>
          <bgColor theme="3"/>
        </patternFill>
      </fill>
      <border diagonalUp="0" diagonalDown="0">
        <left/>
        <right/>
        <top/>
        <bottom/>
        <vertical/>
        <horizontal/>
      </border>
    </dxf>
    <dxf>
      <font>
        <color theme="1"/>
      </font>
      <border diagonalUp="0" diagonalDown="0">
        <left/>
        <right/>
        <top/>
        <bottom/>
        <vertical style="thin">
          <color theme="3" tint="0.59996337778862885"/>
        </vertical>
        <horizontal/>
      </border>
    </dxf>
    <dxf>
      <font>
        <b/>
        <i val="0"/>
        <color theme="0"/>
      </font>
      <fill>
        <patternFill>
          <bgColor rgb="FF13558E"/>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BAPL Table" defaultPivotStyle="PivotStyleLight8">
    <tableStyle name="BAPL Table" pivot="0" count="2" xr9:uid="{00000000-0011-0000-FFFF-FFFF00000000}">
      <tableStyleElement type="wholeTable" dxfId="166"/>
      <tableStyleElement type="headerRow" dxfId="165"/>
    </tableStyle>
    <tableStyle name="Project Timeline" pivot="0" count="4" xr9:uid="{00000000-0011-0000-FFFF-FFFF01000000}">
      <tableStyleElement type="wholeTable" dxfId="164"/>
      <tableStyleElement type="headerRow" dxfId="163"/>
      <tableStyleElement type="firstRowStripe" dxfId="162"/>
      <tableStyleElement type="secondRowStripe" dxfId="161"/>
    </tableStyle>
  </tableStyles>
  <colors>
    <mruColors>
      <color rgb="FFCCFFCC"/>
      <color rgb="FF11548E"/>
      <color rgb="FFD1CBE1"/>
      <color rgb="FF2087E2"/>
      <color rgb="FFFED9CD"/>
      <color rgb="FFFF5757"/>
      <color rgb="FFFAE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sng" strike="noStrike" kern="1200" spc="0" baseline="0">
                <a:solidFill>
                  <a:srgbClr val="11548E"/>
                </a:solidFill>
                <a:latin typeface="+mn-lt"/>
                <a:ea typeface="+mn-ea"/>
                <a:cs typeface="+mn-cs"/>
              </a:defRPr>
            </a:pPr>
            <a:r>
              <a:rPr lang="en-US" b="1">
                <a:latin typeface="Tahoma" charset="0"/>
                <a:ea typeface="Tahoma" charset="0"/>
                <a:cs typeface="Tahoma" charset="0"/>
              </a:rPr>
              <a:t>Service Overview</a:t>
            </a:r>
          </a:p>
        </c:rich>
      </c:tx>
      <c:layout>
        <c:manualLayout>
          <c:xMode val="edge"/>
          <c:yMode val="edge"/>
          <c:x val="0.48127827487473201"/>
          <c:y val="3.27645121635027E-2"/>
        </c:manualLayout>
      </c:layout>
      <c:overlay val="0"/>
      <c:spPr>
        <a:noFill/>
        <a:ln>
          <a:noFill/>
        </a:ln>
        <a:effectLst/>
      </c:spPr>
      <c:txPr>
        <a:bodyPr rot="0" spcFirstLastPara="1" vertOverflow="ellipsis" vert="horz" wrap="square" anchor="ctr" anchorCtr="1"/>
        <a:lstStyle/>
        <a:p>
          <a:pPr>
            <a:defRPr sz="1400" b="0" i="0" u="sng" strike="noStrike" kern="1200" spc="0" baseline="0">
              <a:solidFill>
                <a:srgbClr val="11548E"/>
              </a:solidFill>
              <a:latin typeface="+mn-lt"/>
              <a:ea typeface="+mn-ea"/>
              <a:cs typeface="+mn-cs"/>
            </a:defRPr>
          </a:pPr>
          <a:endParaRPr lang="en-US"/>
        </a:p>
      </c:txPr>
    </c:title>
    <c:autoTitleDeleted val="0"/>
    <c:plotArea>
      <c:layout>
        <c:manualLayout>
          <c:layoutTarget val="inner"/>
          <c:xMode val="edge"/>
          <c:yMode val="edge"/>
          <c:x val="1.8688618468146002E-2"/>
          <c:y val="0.21403578813486099"/>
          <c:w val="0.426467788117394"/>
          <c:h val="0.76851549671129404"/>
        </c:manualLayout>
      </c:layout>
      <c:doughnutChart>
        <c:varyColors val="1"/>
        <c:ser>
          <c:idx val="0"/>
          <c:order val="0"/>
          <c:tx>
            <c:strRef>
              <c:f>'1 Controls'!$I$3</c:f>
              <c:strCache>
                <c:ptCount val="1"/>
                <c:pt idx="0">
                  <c:v>Progress</c:v>
                </c:pt>
              </c:strCache>
            </c:strRef>
          </c:tx>
          <c:dPt>
            <c:idx val="0"/>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1-5259-3341-BB63-CCC7679ED50C}"/>
              </c:ext>
            </c:extLst>
          </c:dPt>
          <c:dPt>
            <c:idx val="1"/>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3-5259-3341-BB63-CCC7679ED50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ahoma" charset="0"/>
                    <a:ea typeface="Tahoma" charset="0"/>
                    <a:cs typeface="Tahoma"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Controls'!$J$2:$K$2</c:f>
              <c:strCache>
                <c:ptCount val="2"/>
                <c:pt idx="0">
                  <c:v>Completed</c:v>
                </c:pt>
                <c:pt idx="1">
                  <c:v>Unfinished</c:v>
                </c:pt>
              </c:strCache>
            </c:strRef>
          </c:cat>
          <c:val>
            <c:numRef>
              <c:f>'1 Controls'!$J$3:$K$3</c:f>
              <c:numCache>
                <c:formatCode>General</c:formatCode>
                <c:ptCount val="2"/>
                <c:pt idx="0">
                  <c:v>32418</c:v>
                </c:pt>
                <c:pt idx="1">
                  <c:v>-32418</c:v>
                </c:pt>
              </c:numCache>
            </c:numRef>
          </c:val>
          <c:extLst>
            <c:ext xmlns:c16="http://schemas.microsoft.com/office/drawing/2014/chart" uri="{C3380CC4-5D6E-409C-BE32-E72D297353CC}">
              <c16:uniqueId val="{00000004-5259-3341-BB63-CCC7679ED50C}"/>
            </c:ext>
          </c:extLst>
        </c:ser>
        <c:ser>
          <c:idx val="1"/>
          <c:order val="1"/>
          <c:tx>
            <c:strRef>
              <c:f>'1 Controls'!$I$4</c:f>
              <c:strCache>
                <c:ptCount val="1"/>
                <c:pt idx="0">
                  <c:v>Activities</c:v>
                </c:pt>
              </c:strCache>
            </c:strRef>
          </c:tx>
          <c:dPt>
            <c:idx val="0"/>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6-5259-3341-BB63-CCC7679ED50C}"/>
              </c:ext>
            </c:extLst>
          </c:dPt>
          <c:dPt>
            <c:idx val="1"/>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8-5259-3341-BB63-CCC7679ED50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ahoma" charset="0"/>
                    <a:ea typeface="Tahoma" charset="0"/>
                    <a:cs typeface="Tahoma"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Controls'!$J$2:$K$2</c:f>
              <c:strCache>
                <c:ptCount val="2"/>
                <c:pt idx="0">
                  <c:v>Completed</c:v>
                </c:pt>
                <c:pt idx="1">
                  <c:v>Unfinished</c:v>
                </c:pt>
              </c:strCache>
            </c:strRef>
          </c:cat>
          <c:val>
            <c:numRef>
              <c:f>'1 Controls'!$J$4:$K$4</c:f>
              <c:numCache>
                <c:formatCode>General</c:formatCode>
                <c:ptCount val="2"/>
                <c:pt idx="0">
                  <c:v>0</c:v>
                </c:pt>
                <c:pt idx="1">
                  <c:v>0</c:v>
                </c:pt>
              </c:numCache>
            </c:numRef>
          </c:val>
          <c:extLst>
            <c:ext xmlns:c16="http://schemas.microsoft.com/office/drawing/2014/chart" uri="{C3380CC4-5D6E-409C-BE32-E72D297353CC}">
              <c16:uniqueId val="{00000009-5259-3341-BB63-CCC7679ED50C}"/>
            </c:ext>
          </c:extLst>
        </c:ser>
        <c:ser>
          <c:idx val="2"/>
          <c:order val="2"/>
          <c:tx>
            <c:strRef>
              <c:f>'1 Controls'!$I$5</c:f>
              <c:strCache>
                <c:ptCount val="1"/>
                <c:pt idx="0">
                  <c:v>Deliverables</c:v>
                </c:pt>
              </c:strCache>
            </c:strRef>
          </c:tx>
          <c:dPt>
            <c:idx val="0"/>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B-5259-3341-BB63-CCC7679ED50C}"/>
              </c:ext>
            </c:extLst>
          </c:dPt>
          <c:dPt>
            <c:idx val="1"/>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D-5259-3341-BB63-CCC7679ED50C}"/>
              </c:ext>
            </c:extLst>
          </c:dPt>
          <c:cat>
            <c:strRef>
              <c:f>'1 Controls'!$J$2:$K$2</c:f>
              <c:strCache>
                <c:ptCount val="2"/>
                <c:pt idx="0">
                  <c:v>Completed</c:v>
                </c:pt>
                <c:pt idx="1">
                  <c:v>Unfinished</c:v>
                </c:pt>
              </c:strCache>
            </c:strRef>
          </c:cat>
          <c:val>
            <c:numRef>
              <c:f>'1 Controls'!$J$5:$K$5</c:f>
              <c:numCache>
                <c:formatCode>General</c:formatCode>
                <c:ptCount val="2"/>
                <c:pt idx="0">
                  <c:v>0</c:v>
                </c:pt>
                <c:pt idx="1">
                  <c:v>0</c:v>
                </c:pt>
              </c:numCache>
            </c:numRef>
          </c:val>
          <c:extLst>
            <c:ext xmlns:c16="http://schemas.microsoft.com/office/drawing/2014/chart" uri="{C3380CC4-5D6E-409C-BE32-E72D297353CC}">
              <c16:uniqueId val="{0000000E-5259-3341-BB63-CCC7679ED50C}"/>
            </c:ext>
          </c:extLst>
        </c:ser>
        <c:dLbls>
          <c:showLegendKey val="0"/>
          <c:showVal val="0"/>
          <c:showCatName val="0"/>
          <c:showSerName val="0"/>
          <c:showPercent val="0"/>
          <c:showBubbleSize val="0"/>
          <c:showLeaderLines val="1"/>
        </c:dLbls>
        <c:firstSliceAng val="0"/>
        <c:holeSize val="18"/>
      </c:doughnutChart>
      <c:spPr>
        <a:noFill/>
        <a:ln>
          <a:noFill/>
        </a:ln>
        <a:effectLst/>
      </c:spPr>
    </c:plotArea>
    <c:legend>
      <c:legendPos val="r"/>
      <c:layout>
        <c:manualLayout>
          <c:xMode val="edge"/>
          <c:yMode val="edge"/>
          <c:x val="0.79793611309949897"/>
          <c:y val="0.83444110450801401"/>
          <c:w val="0.151126880006558"/>
          <c:h val="0.165559022108090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charset="0"/>
              <a:ea typeface="Tahoma" charset="0"/>
              <a:cs typeface="Tahoma" charset="0"/>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tiff"/></Relationships>
</file>

<file path=xl/drawings/_rels/drawing6.xml.rels><?xml version="1.0" encoding="UTF-8" standalone="yes"?>
<Relationships xmlns="http://schemas.openxmlformats.org/package/2006/relationships"><Relationship Id="rId1" Type="http://schemas.openxmlformats.org/officeDocument/2006/relationships/image" Target="../media/image5.tiff"/></Relationships>
</file>

<file path=xl/drawings/_rels/drawing7.xml.rels><?xml version="1.0" encoding="UTF-8" standalone="yes"?>
<Relationships xmlns="http://schemas.openxmlformats.org/package/2006/relationships"><Relationship Id="rId1" Type="http://schemas.openxmlformats.org/officeDocument/2006/relationships/image" Target="../media/image5.tiff"/></Relationships>
</file>

<file path=xl/drawings/_rels/drawing8.xml.rels><?xml version="1.0" encoding="UTF-8" standalone="yes"?>
<Relationships xmlns="http://schemas.openxmlformats.org/package/2006/relationships"><Relationship Id="rId1" Type="http://schemas.openxmlformats.org/officeDocument/2006/relationships/image" Target="../media/image5.tiff"/></Relationships>
</file>

<file path=xl/drawings/drawing1.xml><?xml version="1.0" encoding="utf-8"?>
<xdr:wsDr xmlns:xdr="http://schemas.openxmlformats.org/drawingml/2006/spreadsheetDrawing" xmlns:a="http://schemas.openxmlformats.org/drawingml/2006/main">
  <xdr:twoCellAnchor editAs="oneCell">
    <xdr:from>
      <xdr:col>3</xdr:col>
      <xdr:colOff>771072</xdr:colOff>
      <xdr:row>8</xdr:row>
      <xdr:rowOff>54428</xdr:rowOff>
    </xdr:from>
    <xdr:to>
      <xdr:col>3</xdr:col>
      <xdr:colOff>3440780</xdr:colOff>
      <xdr:row>8</xdr:row>
      <xdr:rowOff>553357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22358" y="6839857"/>
          <a:ext cx="2669708" cy="498929"/>
        </a:xfrm>
        <a:prstGeom prst="rect">
          <a:avLst/>
        </a:prstGeom>
      </xdr:spPr>
    </xdr:pic>
    <xdr:clientData/>
  </xdr:twoCellAnchor>
  <xdr:twoCellAnchor editAs="oneCell">
    <xdr:from>
      <xdr:col>3</xdr:col>
      <xdr:colOff>789215</xdr:colOff>
      <xdr:row>6</xdr:row>
      <xdr:rowOff>105154</xdr:rowOff>
    </xdr:from>
    <xdr:to>
      <xdr:col>3</xdr:col>
      <xdr:colOff>2719615</xdr:colOff>
      <xdr:row>6</xdr:row>
      <xdr:rowOff>567872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540501" y="5312154"/>
          <a:ext cx="1930400" cy="462718"/>
        </a:xfrm>
        <a:prstGeom prst="rect">
          <a:avLst/>
        </a:prstGeom>
      </xdr:spPr>
    </xdr:pic>
    <xdr:clientData/>
  </xdr:twoCellAnchor>
  <xdr:twoCellAnchor editAs="oneCell">
    <xdr:from>
      <xdr:col>3</xdr:col>
      <xdr:colOff>1006928</xdr:colOff>
      <xdr:row>7</xdr:row>
      <xdr:rowOff>58788</xdr:rowOff>
    </xdr:from>
    <xdr:to>
      <xdr:col>3</xdr:col>
      <xdr:colOff>2505528</xdr:colOff>
      <xdr:row>7</xdr:row>
      <xdr:rowOff>736600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758214" y="6055002"/>
          <a:ext cx="1498600" cy="677812"/>
        </a:xfrm>
        <a:prstGeom prst="rect">
          <a:avLst/>
        </a:prstGeom>
      </xdr:spPr>
    </xdr:pic>
    <xdr:clientData/>
  </xdr:twoCellAnchor>
  <xdr:twoCellAnchor editAs="oneCell">
    <xdr:from>
      <xdr:col>3</xdr:col>
      <xdr:colOff>607786</xdr:colOff>
      <xdr:row>8</xdr:row>
      <xdr:rowOff>711283</xdr:rowOff>
    </xdr:from>
    <xdr:to>
      <xdr:col>3</xdr:col>
      <xdr:colOff>3169558</xdr:colOff>
      <xdr:row>9</xdr:row>
      <xdr:rowOff>324757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6359072" y="7496712"/>
          <a:ext cx="2561772" cy="438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1</xdr:rowOff>
    </xdr:from>
    <xdr:to>
      <xdr:col>1</xdr:col>
      <xdr:colOff>1368778</xdr:colOff>
      <xdr:row>36</xdr:row>
      <xdr:rowOff>14112</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824149</xdr:colOff>
      <xdr:row>0</xdr:row>
      <xdr:rowOff>0</xdr:rowOff>
    </xdr:from>
    <xdr:to>
      <xdr:col>4</xdr:col>
      <xdr:colOff>543127</xdr:colOff>
      <xdr:row>7</xdr:row>
      <xdr:rowOff>45126</xdr:rowOff>
    </xdr:to>
    <xdr:pic>
      <xdr:nvPicPr>
        <xdr:cNvPr id="17" name="Picture 16">
          <a:extLst>
            <a:ext uri="{FF2B5EF4-FFF2-40B4-BE49-F238E27FC236}">
              <a16:creationId xmlns:a16="http://schemas.microsoft.com/office/drawing/2014/main" id="{F120E982-E8CB-7946-ACF5-6258EC9E3CFD}"/>
            </a:ext>
          </a:extLst>
        </xdr:cNvPr>
        <xdr:cNvPicPr>
          <a:picLocks noChangeAspect="1"/>
        </xdr:cNvPicPr>
      </xdr:nvPicPr>
      <xdr:blipFill>
        <a:blip xmlns:r="http://schemas.openxmlformats.org/officeDocument/2006/relationships" r:embed="rId2"/>
        <a:stretch>
          <a:fillRect/>
        </a:stretch>
      </xdr:blipFill>
      <xdr:spPr>
        <a:xfrm>
          <a:off x="6417553" y="0"/>
          <a:ext cx="3556000" cy="140970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0.22348</cdr:x>
      <cdr:y>0.09897</cdr:y>
    </cdr:from>
    <cdr:to>
      <cdr:x>0.375</cdr:x>
      <cdr:y>0.19454</cdr:y>
    </cdr:to>
    <cdr:sp macro="" textlink="">
      <cdr:nvSpPr>
        <cdr:cNvPr id="2" name="TextBox 1"/>
        <cdr:cNvSpPr txBox="1"/>
      </cdr:nvSpPr>
      <cdr:spPr>
        <a:xfrm xmlns:a="http://schemas.openxmlformats.org/drawingml/2006/main">
          <a:off x="1248832" y="306913"/>
          <a:ext cx="846667" cy="2963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ahoma" charset="0"/>
              <a:ea typeface="Tahoma" charset="0"/>
              <a:cs typeface="Tahoma" charset="0"/>
            </a:rPr>
            <a:t>Activities</a:t>
          </a:r>
        </a:p>
      </cdr:txBody>
    </cdr:sp>
  </cdr:relSizeAnchor>
  <cdr:relSizeAnchor xmlns:cdr="http://schemas.openxmlformats.org/drawingml/2006/chartDrawing">
    <cdr:from>
      <cdr:x>0.41288</cdr:x>
      <cdr:y>0.28669</cdr:y>
    </cdr:from>
    <cdr:to>
      <cdr:x>0.62102</cdr:x>
      <cdr:y>0.37884</cdr:y>
    </cdr:to>
    <cdr:sp macro="" textlink="">
      <cdr:nvSpPr>
        <cdr:cNvPr id="3" name="TextBox 2"/>
        <cdr:cNvSpPr txBox="1"/>
      </cdr:nvSpPr>
      <cdr:spPr>
        <a:xfrm xmlns:a="http://schemas.openxmlformats.org/drawingml/2006/main">
          <a:off x="2286782" y="802023"/>
          <a:ext cx="1152801" cy="2577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ahoma" charset="0"/>
              <a:ea typeface="Tahoma" charset="0"/>
              <a:cs typeface="Tahoma" charset="0"/>
            </a:rPr>
            <a:t>Deliverables</a:t>
          </a:r>
        </a:p>
        <a:p xmlns:a="http://schemas.openxmlformats.org/drawingml/2006/main">
          <a:endParaRPr lang="en-US" sz="1100" b="1">
            <a:latin typeface="Tahoma" charset="0"/>
            <a:ea typeface="Tahoma" charset="0"/>
            <a:cs typeface="Tahoma" charset="0"/>
          </a:endParaRPr>
        </a:p>
      </cdr:txBody>
    </cdr:sp>
  </cdr:relSizeAnchor>
  <cdr:relSizeAnchor xmlns:cdr="http://schemas.openxmlformats.org/drawingml/2006/chartDrawing">
    <cdr:from>
      <cdr:x>0.47917</cdr:x>
      <cdr:y>0.53242</cdr:y>
    </cdr:from>
    <cdr:to>
      <cdr:x>0.69129</cdr:x>
      <cdr:y>0.6314</cdr:y>
    </cdr:to>
    <cdr:sp macro="" textlink="">
      <cdr:nvSpPr>
        <cdr:cNvPr id="4" name="TextBox 3"/>
        <cdr:cNvSpPr txBox="1"/>
      </cdr:nvSpPr>
      <cdr:spPr>
        <a:xfrm xmlns:a="http://schemas.openxmlformats.org/drawingml/2006/main">
          <a:off x="2677602" y="1645357"/>
          <a:ext cx="1185315" cy="305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ahoma" charset="0"/>
              <a:ea typeface="Tahoma" charset="0"/>
              <a:cs typeface="Tahoma" charset="0"/>
            </a:rPr>
            <a:t>Working</a:t>
          </a:r>
          <a:r>
            <a:rPr lang="en-US" sz="1100" b="1" baseline="0">
              <a:latin typeface="Tahoma" charset="0"/>
              <a:ea typeface="Tahoma" charset="0"/>
              <a:cs typeface="Tahoma" charset="0"/>
            </a:rPr>
            <a:t> days</a:t>
          </a:r>
        </a:p>
        <a:p xmlns:a="http://schemas.openxmlformats.org/drawingml/2006/main">
          <a:endParaRPr lang="en-US" sz="1100" b="1">
            <a:latin typeface="Tahoma" charset="0"/>
            <a:ea typeface="Tahoma" charset="0"/>
            <a:cs typeface="Tahoma" charset="0"/>
          </a:endParaRPr>
        </a:p>
      </cdr:txBody>
    </cdr:sp>
  </cdr:relSizeAnchor>
  <cdr:relSizeAnchor xmlns:cdr="http://schemas.openxmlformats.org/drawingml/2006/chartDrawing">
    <cdr:from>
      <cdr:x>0.29545</cdr:x>
      <cdr:y>0.5802</cdr:y>
    </cdr:from>
    <cdr:to>
      <cdr:x>0.48295</cdr:x>
      <cdr:y>0.5802</cdr:y>
    </cdr:to>
    <cdr:cxnSp macro="">
      <cdr:nvCxnSpPr>
        <cdr:cNvPr id="5" name="Straight Connector 4">
          <a:extLst xmlns:a="http://schemas.openxmlformats.org/drawingml/2006/main">
            <a:ext uri="{FF2B5EF4-FFF2-40B4-BE49-F238E27FC236}">
              <a16:creationId xmlns:a16="http://schemas.microsoft.com/office/drawing/2014/main" id="{86A3FF79-A542-D54C-A986-F4C70DDB5023}"/>
            </a:ext>
          </a:extLst>
        </cdr:cNvPr>
        <cdr:cNvCxnSpPr/>
      </cdr:nvCxnSpPr>
      <cdr:spPr>
        <a:xfrm xmlns:a="http://schemas.openxmlformats.org/drawingml/2006/main" flipH="1">
          <a:off x="1651000" y="1799165"/>
          <a:ext cx="1047751" cy="0"/>
        </a:xfrm>
        <a:prstGeom xmlns:a="http://schemas.openxmlformats.org/drawingml/2006/main" prst="line">
          <a:avLst/>
        </a:prstGeom>
        <a:ln xmlns:a="http://schemas.openxmlformats.org/drawingml/2006/main" w="19050">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0.33248</cdr:x>
      <cdr:y>0.36696</cdr:y>
    </cdr:from>
    <cdr:to>
      <cdr:x>0.42229</cdr:x>
      <cdr:y>0.46154</cdr:y>
    </cdr:to>
    <cdr:cxnSp macro="">
      <cdr:nvCxnSpPr>
        <cdr:cNvPr id="6" name="Straight Connector 5">
          <a:extLst xmlns:a="http://schemas.openxmlformats.org/drawingml/2006/main">
            <a:ext uri="{FF2B5EF4-FFF2-40B4-BE49-F238E27FC236}">
              <a16:creationId xmlns:a16="http://schemas.microsoft.com/office/drawing/2014/main" id="{05A47CF8-3EF8-2147-924E-F82D206AB3E9}"/>
            </a:ext>
          </a:extLst>
        </cdr:cNvPr>
        <cdr:cNvCxnSpPr/>
      </cdr:nvCxnSpPr>
      <cdr:spPr>
        <a:xfrm xmlns:a="http://schemas.openxmlformats.org/drawingml/2006/main" flipH="1">
          <a:off x="1841500" y="1026582"/>
          <a:ext cx="497418" cy="264584"/>
        </a:xfrm>
        <a:prstGeom xmlns:a="http://schemas.openxmlformats.org/drawingml/2006/main" prst="line">
          <a:avLst/>
        </a:prstGeom>
        <a:ln xmlns:a="http://schemas.openxmlformats.org/drawingml/2006/main" w="19050">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0.2465</cdr:x>
      <cdr:y>0.18537</cdr:y>
    </cdr:from>
    <cdr:to>
      <cdr:x>0.2465</cdr:x>
      <cdr:y>0.27995</cdr:y>
    </cdr:to>
    <cdr:cxnSp macro="">
      <cdr:nvCxnSpPr>
        <cdr:cNvPr id="9" name="Straight Connector 8">
          <a:extLst xmlns:a="http://schemas.openxmlformats.org/drawingml/2006/main">
            <a:ext uri="{FF2B5EF4-FFF2-40B4-BE49-F238E27FC236}">
              <a16:creationId xmlns:a16="http://schemas.microsoft.com/office/drawing/2014/main" id="{C948BBB6-F5C8-C445-8394-9EDFDC253228}"/>
            </a:ext>
          </a:extLst>
        </cdr:cNvPr>
        <cdr:cNvCxnSpPr/>
      </cdr:nvCxnSpPr>
      <cdr:spPr>
        <a:xfrm xmlns:a="http://schemas.openxmlformats.org/drawingml/2006/main">
          <a:off x="1365250" y="518583"/>
          <a:ext cx="0" cy="264583"/>
        </a:xfrm>
        <a:prstGeom xmlns:a="http://schemas.openxmlformats.org/drawingml/2006/main" prst="line">
          <a:avLst/>
        </a:prstGeom>
        <a:ln xmlns:a="http://schemas.openxmlformats.org/drawingml/2006/main" w="19050">
          <a:solidFill>
            <a:schemeClr val="bg1">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685800</xdr:colOff>
      <xdr:row>0</xdr:row>
      <xdr:rowOff>12700</xdr:rowOff>
    </xdr:from>
    <xdr:to>
      <xdr:col>9</xdr:col>
      <xdr:colOff>393700</xdr:colOff>
      <xdr:row>5</xdr:row>
      <xdr:rowOff>368300</xdr:rowOff>
    </xdr:to>
    <xdr:pic>
      <xdr:nvPicPr>
        <xdr:cNvPr id="10" name="Picture 9">
          <a:extLst>
            <a:ext uri="{FF2B5EF4-FFF2-40B4-BE49-F238E27FC236}">
              <a16:creationId xmlns:a16="http://schemas.microsoft.com/office/drawing/2014/main" id="{C4DAA71A-58E6-5F43-9D7A-0C026C9181FE}"/>
            </a:ext>
          </a:extLst>
        </xdr:cNvPr>
        <xdr:cNvPicPr>
          <a:picLocks noChangeAspect="1"/>
        </xdr:cNvPicPr>
      </xdr:nvPicPr>
      <xdr:blipFill>
        <a:blip xmlns:r="http://schemas.openxmlformats.org/officeDocument/2006/relationships" r:embed="rId1"/>
        <a:stretch>
          <a:fillRect/>
        </a:stretch>
      </xdr:blipFill>
      <xdr:spPr>
        <a:xfrm>
          <a:off x="8343900" y="12700"/>
          <a:ext cx="3556000" cy="1409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228600</xdr:colOff>
      <xdr:row>0</xdr:row>
      <xdr:rowOff>165100</xdr:rowOff>
    </xdr:from>
    <xdr:to>
      <xdr:col>9</xdr:col>
      <xdr:colOff>571500</xdr:colOff>
      <xdr:row>6</xdr:row>
      <xdr:rowOff>25400</xdr:rowOff>
    </xdr:to>
    <xdr:pic>
      <xdr:nvPicPr>
        <xdr:cNvPr id="8" name="Picture 7">
          <a:extLst>
            <a:ext uri="{FF2B5EF4-FFF2-40B4-BE49-F238E27FC236}">
              <a16:creationId xmlns:a16="http://schemas.microsoft.com/office/drawing/2014/main" id="{E84294EE-47A4-CD41-A2AB-0EF50762DA18}"/>
            </a:ext>
          </a:extLst>
        </xdr:cNvPr>
        <xdr:cNvPicPr>
          <a:picLocks noChangeAspect="1"/>
        </xdr:cNvPicPr>
      </xdr:nvPicPr>
      <xdr:blipFill>
        <a:blip xmlns:r="http://schemas.openxmlformats.org/officeDocument/2006/relationships" r:embed="rId1"/>
        <a:stretch>
          <a:fillRect/>
        </a:stretch>
      </xdr:blipFill>
      <xdr:spPr>
        <a:xfrm>
          <a:off x="12115800" y="165100"/>
          <a:ext cx="3556000" cy="140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2692400</xdr:colOff>
      <xdr:row>0</xdr:row>
      <xdr:rowOff>0</xdr:rowOff>
    </xdr:from>
    <xdr:to>
      <xdr:col>9</xdr:col>
      <xdr:colOff>425450</xdr:colOff>
      <xdr:row>5</xdr:row>
      <xdr:rowOff>139700</xdr:rowOff>
    </xdr:to>
    <xdr:pic>
      <xdr:nvPicPr>
        <xdr:cNvPr id="3" name="Picture 2">
          <a:extLst>
            <a:ext uri="{FF2B5EF4-FFF2-40B4-BE49-F238E27FC236}">
              <a16:creationId xmlns:a16="http://schemas.microsoft.com/office/drawing/2014/main" id="{DE679949-332B-584F-9A0E-CA5688381AF3}"/>
            </a:ext>
          </a:extLst>
        </xdr:cNvPr>
        <xdr:cNvPicPr>
          <a:picLocks noChangeAspect="1"/>
        </xdr:cNvPicPr>
      </xdr:nvPicPr>
      <xdr:blipFill>
        <a:blip xmlns:r="http://schemas.openxmlformats.org/officeDocument/2006/relationships" r:embed="rId1"/>
        <a:stretch>
          <a:fillRect/>
        </a:stretch>
      </xdr:blipFill>
      <xdr:spPr>
        <a:xfrm>
          <a:off x="9385300" y="0"/>
          <a:ext cx="3556000" cy="1409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579120</xdr:colOff>
      <xdr:row>0</xdr:row>
      <xdr:rowOff>0</xdr:rowOff>
    </xdr:from>
    <xdr:to>
      <xdr:col>2</xdr:col>
      <xdr:colOff>3769360</xdr:colOff>
      <xdr:row>6</xdr:row>
      <xdr:rowOff>8037</xdr:rowOff>
    </xdr:to>
    <xdr:pic>
      <xdr:nvPicPr>
        <xdr:cNvPr id="9" name="Picture 8">
          <a:extLst>
            <a:ext uri="{FF2B5EF4-FFF2-40B4-BE49-F238E27FC236}">
              <a16:creationId xmlns:a16="http://schemas.microsoft.com/office/drawing/2014/main" id="{CD83E9BB-2E6F-A049-93FC-1C8554B000A8}"/>
            </a:ext>
          </a:extLst>
        </xdr:cNvPr>
        <xdr:cNvPicPr>
          <a:picLocks noChangeAspect="1"/>
        </xdr:cNvPicPr>
      </xdr:nvPicPr>
      <xdr:blipFill>
        <a:blip xmlns:r="http://schemas.openxmlformats.org/officeDocument/2006/relationships" r:embed="rId1"/>
        <a:stretch>
          <a:fillRect/>
        </a:stretch>
      </xdr:blipFill>
      <xdr:spPr>
        <a:xfrm>
          <a:off x="7437120" y="0"/>
          <a:ext cx="3190240" cy="12647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660400</xdr:colOff>
      <xdr:row>0</xdr:row>
      <xdr:rowOff>0</xdr:rowOff>
    </xdr:from>
    <xdr:to>
      <xdr:col>3</xdr:col>
      <xdr:colOff>1600200</xdr:colOff>
      <xdr:row>6</xdr:row>
      <xdr:rowOff>10341</xdr:rowOff>
    </xdr:to>
    <xdr:pic>
      <xdr:nvPicPr>
        <xdr:cNvPr id="9" name="Picture 8">
          <a:extLst>
            <a:ext uri="{FF2B5EF4-FFF2-40B4-BE49-F238E27FC236}">
              <a16:creationId xmlns:a16="http://schemas.microsoft.com/office/drawing/2014/main" id="{8F0402FE-EA86-7E46-A8CA-6E554449A0F6}"/>
            </a:ext>
          </a:extLst>
        </xdr:cNvPr>
        <xdr:cNvPicPr>
          <a:picLocks noChangeAspect="1"/>
        </xdr:cNvPicPr>
      </xdr:nvPicPr>
      <xdr:blipFill>
        <a:blip xmlns:r="http://schemas.openxmlformats.org/officeDocument/2006/relationships" r:embed="rId1"/>
        <a:stretch>
          <a:fillRect/>
        </a:stretch>
      </xdr:blipFill>
      <xdr:spPr>
        <a:xfrm>
          <a:off x="7518400" y="0"/>
          <a:ext cx="3149600" cy="12485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ProjectList" displayName="T_ProjectList" ref="A17:D18" totalsRowShown="0" headerRowDxfId="160" dataDxfId="159" headerRowCellStyle="Normal 2">
  <autoFilter ref="A17:D18" xr:uid="{00000000-0009-0000-0100-000002000000}"/>
  <tableColumns count="4">
    <tableColumn id="1" xr3:uid="{00000000-0010-0000-0000-000001000000}" name="Project Name" dataDxfId="158"/>
    <tableColumn id="2" xr3:uid="{00000000-0010-0000-0000-000002000000}" name="Status Group" dataDxfId="157"/>
    <tableColumn id="3" xr3:uid="{00000000-0010-0000-0000-000003000000}" name="Stage Start Date" dataDxfId="156"/>
    <tableColumn id="4" xr3:uid="{00000000-0010-0000-0000-000004000000}" name="Target Stage End Date" dataDxfId="155"/>
  </tableColumns>
  <tableStyleInfo name="BAPL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_RisksProjectFiltered" displayName="T_RisksProjectFiltered" ref="A233:C239" totalsRowShown="0" headerRowDxfId="69" dataDxfId="68" tableBorderDxfId="67" headerRowCellStyle="Normal 2" dataCellStyle="Normal 2">
  <autoFilter ref="A233:C239" xr:uid="{00000000-0009-0000-0100-00000D000000}"/>
  <tableColumns count="3">
    <tableColumn id="1" xr3:uid="{00000000-0010-0000-0900-000001000000}" name="Description" dataDxfId="66" dataCellStyle="Normal 2">
      <calculatedColumnFormula>IF(ISERROR(INDEX(T_Risks[],$F$15+$E234,5)),"-",IF(AND($F234=$B$13,$H234="Open",$G234=$A$10),INDEX(T_Risks[],$F$15+$E234,5),"-"))</calculatedColumnFormula>
    </tableColumn>
    <tableColumn id="2" xr3:uid="{00000000-0010-0000-0900-000002000000}" name="Impact" dataDxfId="65" dataCellStyle="Normal 2">
      <calculatedColumnFormula>IF(ISERROR(INDEX(T_Risks[],$F$15+$E234,6)),"-",IF(AND($F234=$B$13,$H234="Open",$G234=$A$10),INDEX(T_Risks[],$F$15+$E234,6),"-"))</calculatedColumnFormula>
    </tableColumn>
    <tableColumn id="3" xr3:uid="{00000000-0010-0000-0900-000003000000}" name="Potential Mitigation" dataDxfId="64" dataCellStyle="Normal 2">
      <calculatedColumnFormula>IF(ISERROR(INDEX(T_Risks[],$F$15+$E234,7)),"-",IF(AND($F234=$B$13,$H234="Open",$G234=$A$10),INDEX(T_Risks[],$F$15+$E234,7),"-"))</calculatedColumnFormula>
    </tableColumn>
  </tableColumns>
  <tableStyleInfo name="BAPL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_CurrentWeekActivitiesProjectFiltered" displayName="T_CurrentWeekActivitiesProjectFiltered" ref="A18:D118" totalsRowShown="0" tableBorderDxfId="63">
  <autoFilter ref="A18:D118" xr:uid="{00000000-0009-0000-0100-000005000000}"/>
  <tableColumns count="4">
    <tableColumn id="1" xr3:uid="{00000000-0010-0000-0A00-000001000000}" name="Task" dataDxfId="62" dataCellStyle="Normal 2">
      <calculatedColumnFormula>IF(ISERROR(INDEX(T_Activities[],$E$12+$E19,4)),"-",IF(AND($F19=$B$13,$G19=$A$10),INDEX(T_Activities[],$E$12+$E19,4),"-"))</calculatedColumnFormula>
    </tableColumn>
    <tableColumn id="2" xr3:uid="{00000000-0010-0000-0A00-000002000000}" name="Status" dataDxfId="61" dataCellStyle="Normal 2">
      <calculatedColumnFormula>IF(ISERROR(INDEX(T_Activities[],$E$12+$E19,5)),"-",IF(AND($F19=$B$13,$G19=$A$10),INDEX(T_Activities[],$E$12+$E19,5),"-"))</calculatedColumnFormula>
    </tableColumn>
    <tableColumn id="3" xr3:uid="{00000000-0010-0000-0A00-000003000000}" name="Completion Date" dataDxfId="60" dataCellStyle="Normal 2">
      <calculatedColumnFormula>IF(ISERROR(INDEX(T_Activities[],$E$12+$E19,2)),"-",IF(AND($F19=$B$13,$G19=$A$10),INDEX(T_Activities[],$E$12+$E19,2),"-"))</calculatedColumnFormula>
    </tableColumn>
    <tableColumn id="4" xr3:uid="{6FCFADA7-7261-2045-B6ED-4A0B6356E2A2}" name="Consultant" dataDxfId="59" dataCellStyle="Normal 2">
      <calculatedColumnFormula>IF(ISERROR(INDEX(T_Activities[],$E$12+$E19,7)),"-",IF(AND($F19=$B$13,$G19=$A$10),INDEX(T_Activities[],$E$12+$E19,7),"-"))</calculatedColumnFormula>
    </tableColumn>
  </tableColumns>
  <tableStyleInfo name="BAPL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B000000}" name="T_NextWeekActivitiesGroupFiltered" displayName="T_NextWeekActivitiesGroupFiltered" ref="A121:E221" totalsRowShown="0" headerRowDxfId="58" dataDxfId="56" headerRowBorderDxfId="57" tableBorderDxfId="55" totalsRowBorderDxfId="54">
  <autoFilter ref="A121:E221" xr:uid="{00000000-0009-0000-0100-000016000000}"/>
  <tableColumns count="5">
    <tableColumn id="1" xr3:uid="{00000000-0010-0000-0B00-000001000000}" name="Task" dataDxfId="53">
      <calculatedColumnFormula>IF(ISERROR(INDEX(T_Activities[],$I$11+$F122,4)),"-",IF(AND($G122=$B$13+1,$I122=$A$10),INDEX(T_Activities[],$I$11+$F122,4),"-"))</calculatedColumnFormula>
    </tableColumn>
    <tableColumn id="2" xr3:uid="{00000000-0010-0000-0B00-000002000000}" name="Status" dataDxfId="52">
      <calculatedColumnFormula>IF(ISERROR(INDEX(T_Activities[],$I$11+$F122,5)),"-",IF(AND($G122=$B$13+1,$I122=$A$10),INDEX(T_Activities[],$I$11+$F122,5),"-"))</calculatedColumnFormula>
    </tableColumn>
    <tableColumn id="3" xr3:uid="{00000000-0010-0000-0B00-000003000000}" name="Completion Date" dataDxfId="51" dataCellStyle="Normal 2">
      <calculatedColumnFormula>IF(ISERROR(INDEX(T_Activities[],$I$11+$F122,2)),"-",IF(AND($G122=$B$13+1,$I122=$A$10),INDEX(T_Activities[],$I$11+$F122,2),"-"))</calculatedColumnFormula>
    </tableColumn>
    <tableColumn id="4" xr3:uid="{00000000-0010-0000-0B00-000004000000}" name="Project" dataDxfId="50">
      <calculatedColumnFormula>IF(ISERROR(INDEX(T_Activities[],$I$11+$F122,6)),"-",IF(AND($G122=$B$13+1,$I122=$A$10),INDEX(T_Activities[],$I$11+$F122,6),"-"))</calculatedColumnFormula>
    </tableColumn>
    <tableColumn id="5" xr3:uid="{45C133F6-80D3-B340-929D-3198C7234667}" name="Consultant" dataDxfId="49">
      <calculatedColumnFormula>IF(ISERROR(INDEX(T_Activities[],$I$11+$F122,7)),"-",IF(AND($G122=$B$13+1,$I122=$A$10),INDEX(T_Activities[],$I$11+$F122,7),"-"))</calculatedColumnFormula>
    </tableColumn>
  </tableColumns>
  <tableStyleInfo name="BAPL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C000000}" name="T_IssuesGroupFiltered" displayName="T_IssuesGroupFiltered" ref="A224:D230" totalsRowShown="0" headerRowDxfId="48" dataDxfId="47" tableBorderDxfId="46" headerRowCellStyle="Normal 2" dataCellStyle="Normal 2">
  <autoFilter ref="A224:D230" xr:uid="{00000000-0009-0000-0100-000017000000}"/>
  <tableColumns count="4">
    <tableColumn id="1" xr3:uid="{00000000-0010-0000-0C00-000001000000}" name="Description" dataDxfId="45" dataCellStyle="Normal 2">
      <calculatedColumnFormula>IF(ISERROR(INDEX(T_Issues[],$H$14+$F225,5)),"-",IF(AND($G225=$B$13,$J225="Open",$I225=$A$10),INDEX(T_Issues[],$H$14+$F225,5),"-"))</calculatedColumnFormula>
    </tableColumn>
    <tableColumn id="2" xr3:uid="{00000000-0010-0000-0C00-000002000000}" name="Impact" dataDxfId="44" dataCellStyle="Normal 2">
      <calculatedColumnFormula>IF(ISERROR(INDEX(T_Issues[],$H$14+$F225,6)),"-",IF(AND($G225=$B$13,$J225="Open",$I225=$A$10),INDEX(T_Issues[],$H$14+$F225,6),"-"))</calculatedColumnFormula>
    </tableColumn>
    <tableColumn id="3" xr3:uid="{00000000-0010-0000-0C00-000003000000}" name="Potential Solution" dataDxfId="43" dataCellStyle="Normal 2">
      <calculatedColumnFormula>IF(ISERROR(INDEX(T_Issues[],$H$14+$F225,7)),"-",IF(AND($G225=$B$13,$J225="Open",$I225=$A$10),INDEX(T_Issues[],$H$14+$F225,7),"-"))</calculatedColumnFormula>
    </tableColumn>
    <tableColumn id="4" xr3:uid="{00000000-0010-0000-0C00-000004000000}" name="Project" dataDxfId="42" dataCellStyle="Normal 2">
      <calculatedColumnFormula>IF(ISERROR(INDEX(T_Issues[],$H$14+$F225,8)),"-",IF(AND($G225=$B$13,$J225="Open",$I225=$A$10),INDEX(T_Issues[],$H$14+$F225,8),"-"))</calculatedColumnFormula>
    </tableColumn>
  </tableColumns>
  <tableStyleInfo name="BAPL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T_RisksGroupFiltered" displayName="T_RisksGroupFiltered" ref="A233:D239" totalsRowShown="0" headerRowDxfId="41" dataDxfId="40" tableBorderDxfId="39" headerRowCellStyle="Normal 2" dataCellStyle="Normal 2">
  <autoFilter ref="A233:D239" xr:uid="{00000000-0009-0000-0100-000018000000}"/>
  <tableColumns count="4">
    <tableColumn id="1" xr3:uid="{00000000-0010-0000-0D00-000001000000}" name="Description" dataDxfId="38" dataCellStyle="Normal 2">
      <calculatedColumnFormula>IF(ISERROR(INDEX(T_Risks[],$I$14+$F234,5)),"-",IF(AND($G234=$B$13,$J234="Open",$I234=$A$10),INDEX(T_Risks[],$I$14+$F234,5),"-"))</calculatedColumnFormula>
    </tableColumn>
    <tableColumn id="2" xr3:uid="{00000000-0010-0000-0D00-000002000000}" name="Impact" dataDxfId="37" dataCellStyle="Normal 2">
      <calculatedColumnFormula>IF(ISERROR(INDEX(T_Risks[],$I$14+$F234,6)),"-",IF(AND($G234=$B$13,$J234="Open",$I234=$A$10),INDEX(T_Risks[],$I$14+$F234,6),"-"))</calculatedColumnFormula>
    </tableColumn>
    <tableColumn id="3" xr3:uid="{00000000-0010-0000-0D00-000003000000}" name="Potential Mitigation" dataDxfId="36" dataCellStyle="Normal 2">
      <calculatedColumnFormula>IF(ISERROR(INDEX(T_Risks[],$I$14+$F234,7)),"-",IF(AND($G234=$B$13,$J234="Open",$I234=$A$10),INDEX(T_Risks[],$I$14+$F234,7),"-"))</calculatedColumnFormula>
    </tableColumn>
    <tableColumn id="4" xr3:uid="{00000000-0010-0000-0D00-000004000000}" name="Project" dataDxfId="35" dataCellStyle="Normal 2">
      <calculatedColumnFormula>IF(ISERROR(INDEX(T_Risks[],$I$14+$F234,8)),"-",IF(AND($G234=$B$13,$J234="Open",$I234=$A$10),INDEX(T_Risks[],$I$14+$F234,8),"-"))</calculatedColumnFormula>
    </tableColumn>
  </tableColumns>
  <tableStyleInfo name="BAPL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E000000}" name="T_CurrentWeekActivitiesGroupFiltered" displayName="T_CurrentWeekActivitiesGroupFiltered" ref="A18:E118" totalsRowShown="0" tableBorderDxfId="34">
  <autoFilter ref="A18:E118" xr:uid="{00000000-0009-0000-0100-000019000000}"/>
  <tableColumns count="5">
    <tableColumn id="1" xr3:uid="{00000000-0010-0000-0E00-000001000000}" name="Task" dataDxfId="33" dataCellStyle="Normal 2">
      <calculatedColumnFormula>IF(ISERROR(INDEX(T_Activities[],$H$11+$F19,4)),"-",IF(AND($G19=$B$13,$I19=$A$10),INDEX(T_Activities[],$H$11+$F19,4),"-"))</calculatedColumnFormula>
    </tableColumn>
    <tableColumn id="2" xr3:uid="{00000000-0010-0000-0E00-000002000000}" name="Status" dataDxfId="32" dataCellStyle="Normal 2">
      <calculatedColumnFormula>IF(ISERROR(INDEX(T_Activities[],$H$11+$F19,5)),"-",IF(AND($G19=$B$13,$I19=$A$10),INDEX(T_Activities[],$H$11+$F19,5),"-"))</calculatedColumnFormula>
    </tableColumn>
    <tableColumn id="3" xr3:uid="{00000000-0010-0000-0E00-000003000000}" name="Completion Date" dataDxfId="31" dataCellStyle="Normal 2">
      <calculatedColumnFormula>IF(ISERROR(INDEX(T_Activities[],$H$11+$F19,2)),"-",IF(AND($G19=$B$13,$I19=$A$10),INDEX(T_Activities[],$H$11+$F19,2),"-"))</calculatedColumnFormula>
    </tableColumn>
    <tableColumn id="4" xr3:uid="{00000000-0010-0000-0E00-000004000000}" name="Project" dataDxfId="30" dataCellStyle="Normal 2">
      <calculatedColumnFormula>IF(ISERROR(INDEX(T_Activities[],$H$11+$F19,6)),"-",IF(AND($G19=$B$13,$I19=$A$10),INDEX(T_Activities[],$H$11+$F19,6),"-"))</calculatedColumnFormula>
    </tableColumn>
    <tableColumn id="5" xr3:uid="{020805F5-2DE5-C445-89A9-32492BFEC655}" name="Consultant" dataDxfId="29" dataCellStyle="Normal 2">
      <calculatedColumnFormula>IF(ISERROR(INDEX(T_Activities[],$H$11+$F19,7)),"-",IF(AND($G19=$B$13,$I19=$A$10),INDEX(T_Activities[],$H$11+$F19,7),"-"))</calculatedColumnFormula>
    </tableColumn>
  </tableColumns>
  <tableStyleInfo name="BAPL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Holidays" displayName="Holidays" ref="A1:F125" totalsRowShown="0" headerRowDxfId="28" headerRowCellStyle="Normal 2">
  <autoFilter ref="A1:F125" xr:uid="{00000000-0009-0000-0100-000008000000}"/>
  <tableColumns count="6">
    <tableColumn id="1" xr3:uid="{00000000-0010-0000-0F00-000001000000}" name="Date" dataDxfId="27" dataCellStyle="Normal 2"/>
    <tableColumn id="2" xr3:uid="{00000000-0010-0000-0F00-000002000000}" name="Holiday" dataCellStyle="Normal 2"/>
    <tableColumn id="3" xr3:uid="{00000000-0010-0000-0F00-000003000000}" name="State" dataCellStyle="Normal 2"/>
    <tableColumn id="5" xr3:uid="{00000000-0010-0000-0F00-000005000000}" name="Is Holiday" dataDxfId="26" dataCellStyle="Normal 2">
      <calculatedColumnFormula>OR(ISNUMBER(SEARCH('1 Controls'!$C$9,Holidays[[#This Row],[State]])),TRIM(Holidays[[#This Row],[State]])="National")</calculatedColumnFormula>
    </tableColumn>
    <tableColumn id="4" xr3:uid="{00000000-0010-0000-0F00-000004000000}" name="Valid Dates" dataDxfId="25" dataCellStyle="Normal 2">
      <calculatedColumnFormula>IF(AND(Holidays[[#This Row],[Is Holiday]]=TRUE,WEEKDAY(Holidays[[#This Row],[Date]],2)&lt;&gt;7,WEEKDAY(Holidays[[#This Row],[Date]],2)&lt;&gt;6),Holidays[[#This Row],[Date]],"01/01/1900")</calculatedColumnFormula>
    </tableColumn>
    <tableColumn id="6" xr3:uid="{00000000-0010-0000-0F00-000006000000}" name="Day" dataDxfId="24" dataCellStyle="Normal 2">
      <calculatedColumnFormula>Holidays[[#This Row],[Date]]</calculatedColumnFormula>
    </tableColumn>
  </tableColumns>
  <tableStyleInfo name="BAPL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_ConsultantList" displayName="T_ConsultantList" ref="A20:C21" totalsRowShown="0" headerRowDxfId="154" headerRowCellStyle="Normal 2">
  <autoFilter ref="A20:C21" xr:uid="{00000000-0009-0000-0100-00000A000000}"/>
  <tableColumns count="3">
    <tableColumn id="1" xr3:uid="{00000000-0010-0000-0100-000001000000}" name="Consultant Name" dataDxfId="153" dataCellStyle="Normal 2"/>
    <tableColumn id="2" xr3:uid="{00000000-0010-0000-0100-000002000000}" name="Consultant Initials" dataDxfId="152" dataCellStyle="Normal 2"/>
    <tableColumn id="3" xr3:uid="{00000000-0010-0000-0100-000003000000}" name="Consultant Role" dataDxfId="151" dataCellStyle="Normal 2"/>
  </tableColumns>
  <tableStyleInfo name="BAPL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_EffortVariation" displayName="T_EffortVariation" ref="A40:D41" totalsRowShown="0" headerRowDxfId="150" dataDxfId="148" headerRowBorderDxfId="149" tableBorderDxfId="147" headerRowCellStyle="Normal 2" dataCellStyle="Normal 2">
  <autoFilter ref="A40:D41" xr:uid="{00000000-0009-0000-0100-00000F000000}"/>
  <tableColumns count="4">
    <tableColumn id="1" xr3:uid="{00000000-0010-0000-0200-000001000000}" name="Reason" dataDxfId="146" dataCellStyle="Percent 2"/>
    <tableColumn id="2" xr3:uid="{00000000-0010-0000-0200-000002000000}" name="Type" dataDxfId="145" dataCellStyle="Normal 2"/>
    <tableColumn id="3" xr3:uid="{00000000-0010-0000-0200-000003000000}" name="Date" dataDxfId="144" dataCellStyle="Normal 2"/>
    <tableColumn id="4" xr3:uid="{00000000-0010-0000-0200-000004000000}" name="Amount in days" dataDxfId="143" dataCellStyle="Normal 2"/>
  </tableColumns>
  <tableStyleInfo name="BAPL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_Deliverables" displayName="T_Deliverables" ref="A9:I14" totalsRowShown="0" headerRowDxfId="142" dataDxfId="140" headerRowBorderDxfId="141">
  <autoFilter ref="A9:I14" xr:uid="{00000000-0009-0000-0100-000003000000}"/>
  <tableColumns count="9">
    <tableColumn id="1" xr3:uid="{00000000-0010-0000-0300-000001000000}" name="Deliverable" dataDxfId="139"/>
    <tableColumn id="9" xr3:uid="{00000000-0010-0000-0300-000009000000}" name="Internal Peer Review Date" dataDxfId="138" dataCellStyle="Normal 2"/>
    <tableColumn id="3" xr3:uid="{00000000-0010-0000-0300-000003000000}" name="Client Review Date" dataDxfId="137" dataCellStyle="Normal 2"/>
    <tableColumn id="4" xr3:uid="{00000000-0010-0000-0300-000004000000}" name="Due Delivery Date" dataDxfId="136"/>
    <tableColumn id="5" xr3:uid="{00000000-0010-0000-0300-000005000000}" name="Hard Constraint / Estimated" dataDxfId="135"/>
    <tableColumn id="2" xr3:uid="{00000000-0010-0000-0300-000002000000}" name="Project" dataDxfId="134"/>
    <tableColumn id="6" xr3:uid="{00000000-0010-0000-0300-000006000000}" name="% Done" dataDxfId="133" dataCellStyle="Normal 2"/>
    <tableColumn id="8" xr3:uid="{00000000-0010-0000-0300-000008000000}" name="Consultant Responsible" dataDxfId="132" dataCellStyle="Normal 2"/>
    <tableColumn id="7" xr3:uid="{00000000-0010-0000-0300-000007000000}" name="Notes" dataDxfId="131" dataCellStyle="Normal 2"/>
  </tableColumns>
  <tableStyleInfo name="BAPL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_Activities" displayName="T_Activities" ref="A8:L43" headerRowDxfId="130" dataDxfId="129">
  <autoFilter ref="A8:L43" xr:uid="{00000000-0009-0000-0100-000004000000}"/>
  <tableColumns count="12">
    <tableColumn id="10" xr3:uid="{00000000-0010-0000-0400-00000A000000}" name="Week" dataDxfId="128">
      <calculatedColumnFormula>ROUNDUP(((T_Activities[[#This Row],[Dates]]-'1 Controls'!$I$12)/7),0)</calculatedColumnFormula>
    </tableColumn>
    <tableColumn id="2" xr3:uid="{00000000-0010-0000-0400-000002000000}" name="Dates" dataDxfId="127" totalsRowDxfId="126"/>
    <tableColumn id="11" xr3:uid="{00000000-0010-0000-0400-00000B000000}" name="Day" dataDxfId="125" totalsRowDxfId="124">
      <calculatedColumnFormula>IF(T_Activities[[#This Row],[Is Holiday]]=TRUE,"Holiday",T_Activities[[#This Row],[Dates]])</calculatedColumnFormula>
    </tableColumn>
    <tableColumn id="4" xr3:uid="{00000000-0010-0000-0400-000004000000}" name="Tasks" dataDxfId="123" totalsRowDxfId="122"/>
    <tableColumn id="7" xr3:uid="{00000000-0010-0000-0400-000007000000}" name="Status" dataDxfId="121" totalsRowDxfId="120" dataCellStyle="Percent 2"/>
    <tableColumn id="6" xr3:uid="{00000000-0010-0000-0400-000006000000}" name="Project" dataDxfId="119"/>
    <tableColumn id="3" xr3:uid="{00000000-0010-0000-0400-000003000000}" name="Initials" dataDxfId="118" totalsRowDxfId="117" dataCellStyle="Normal 2"/>
    <tableColumn id="5" xr3:uid="{00000000-0010-0000-0400-000005000000}" name="Dependencies" dataDxfId="116" totalsRowDxfId="115" dataCellStyle="Normal 2"/>
    <tableColumn id="8" xr3:uid="{00000000-0010-0000-0400-000008000000}" name="Comments" dataDxfId="114" totalsRowDxfId="113"/>
    <tableColumn id="12" xr3:uid="{00000000-0010-0000-0400-00000C000000}" name="Deliverable (optional)" dataDxfId="112" totalsRowDxfId="111" dataCellStyle="Normal 2"/>
    <tableColumn id="1" xr3:uid="{00000000-0010-0000-0400-000001000000}" name="Is Holiday" dataDxfId="110">
      <calculatedColumnFormula>IF(_xlfn.IFNA(VLOOKUP(B9,Holidays[],3,FALSE),0)=0,FALSE,VLOOKUP(B9,Holidays[],4,FALSE))</calculatedColumnFormula>
    </tableColumn>
    <tableColumn id="9" xr3:uid="{00000000-0010-0000-0400-000009000000}" name="Status Group" dataDxfId="109" totalsRowDxfId="108">
      <calculatedColumnFormula>VLOOKUP(T_Activities[[#This Row],[Project]],T_ProjectList[],2)</calculatedColumnFormula>
    </tableColumn>
  </tableColumns>
  <tableStyleInfo name="BAPL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_Issues" displayName="T_Issues" ref="A10:I12" totalsRowShown="0" headerRowDxfId="107" dataDxfId="106" tableBorderDxfId="105" headerRowCellStyle="Normal 2" dataCellStyle="Normal 2">
  <autoFilter ref="A10:I12" xr:uid="{00000000-0009-0000-0100-000009000000}"/>
  <tableColumns count="9">
    <tableColumn id="1" xr3:uid="{00000000-0010-0000-0500-000001000000}" name="Status Group" dataDxfId="104" dataCellStyle="Normal 2">
      <calculatedColumnFormula>VLOOKUP(T_Issues[[#This Row],[Project]],T_ProjectList[],2)</calculatedColumnFormula>
    </tableColumn>
    <tableColumn id="2" xr3:uid="{00000000-0010-0000-0500-000002000000}" name="Period" dataDxfId="103" dataCellStyle="Normal 2">
      <calculatedColumnFormula>ROUNDUP(((T_Issues[[#This Row],[Date Raised]]-'1 Controls'!$I$12)/7),0)</calculatedColumnFormula>
    </tableColumn>
    <tableColumn id="3" xr3:uid="{00000000-0010-0000-0500-000003000000}" name="Date Raised" dataDxfId="102" dataCellStyle="Normal 2"/>
    <tableColumn id="4" xr3:uid="{00000000-0010-0000-0500-000004000000}" name="Name" dataDxfId="101" dataCellStyle="Normal 2"/>
    <tableColumn id="5" xr3:uid="{00000000-0010-0000-0500-000005000000}" name="Description" dataDxfId="100" dataCellStyle="Normal 2"/>
    <tableColumn id="6" xr3:uid="{00000000-0010-0000-0500-000006000000}" name="Potential Impact" dataDxfId="99" dataCellStyle="Normal 2"/>
    <tableColumn id="7" xr3:uid="{00000000-0010-0000-0500-000007000000}" name="Potential Solution" dataDxfId="98" dataCellStyle="Normal 2"/>
    <tableColumn id="8" xr3:uid="{00000000-0010-0000-0500-000008000000}" name="Project" dataDxfId="97" dataCellStyle="Normal 2"/>
    <tableColumn id="9" xr3:uid="{00000000-0010-0000-0500-000009000000}" name="Status" dataDxfId="96" dataCellStyle="Normal 2"/>
  </tableColumns>
  <tableStyleInfo name="BAPL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_Risks" displayName="T_Risks" ref="A15:I20" totalsRowShown="0" headerRowDxfId="95" tableBorderDxfId="94" headerRowCellStyle="Normal 2">
  <autoFilter ref="A15:I20" xr:uid="{00000000-0009-0000-0100-00000E000000}"/>
  <tableColumns count="9">
    <tableColumn id="1" xr3:uid="{00000000-0010-0000-0600-000001000000}" name="Status Group" dataDxfId="93" dataCellStyle="Normal 2">
      <calculatedColumnFormula>VLOOKUP(T_Risks[[#This Row],[Project]],T_ProjectList[],2)</calculatedColumnFormula>
    </tableColumn>
    <tableColumn id="2" xr3:uid="{00000000-0010-0000-0600-000002000000}" name="Period" dataDxfId="92" dataCellStyle="Normal 2">
      <calculatedColumnFormula>ROUNDUP(((T_Risks[[#This Row],[Date Raised]]-'1 Controls'!$I$12)/7),0)</calculatedColumnFormula>
    </tableColumn>
    <tableColumn id="3" xr3:uid="{00000000-0010-0000-0600-000003000000}" name="Date Raised" dataDxfId="91" dataCellStyle="Normal 2"/>
    <tableColumn id="4" xr3:uid="{00000000-0010-0000-0600-000004000000}" name="Name" dataDxfId="90" dataCellStyle="Normal 2"/>
    <tableColumn id="5" xr3:uid="{00000000-0010-0000-0600-000005000000}" name="Description" dataDxfId="89" dataCellStyle="Normal 2"/>
    <tableColumn id="6" xr3:uid="{00000000-0010-0000-0600-000006000000}" name="Potential Impact" dataDxfId="88" dataCellStyle="Normal 2"/>
    <tableColumn id="7" xr3:uid="{00000000-0010-0000-0600-000007000000}" name="Potential Mitigation" dataDxfId="87" dataCellStyle="Normal 2"/>
    <tableColumn id="8" xr3:uid="{00000000-0010-0000-0600-000008000000}" name="Project" dataDxfId="86" dataCellStyle="Normal 2"/>
    <tableColumn id="9" xr3:uid="{00000000-0010-0000-0600-000009000000}" name="Status" dataDxfId="85" dataCellStyle="Normal 2"/>
  </tableColumns>
  <tableStyleInfo name="BAPL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_NextWeekActivitiesProjectFiltered" displayName="T_NextWeekActivitiesProjectFiltered" ref="A121:D221" totalsRowShown="0" headerRowDxfId="84" dataDxfId="82" headerRowBorderDxfId="83" tableBorderDxfId="81" totalsRowBorderDxfId="80">
  <autoFilter ref="A121:D221" xr:uid="{00000000-0009-0000-0100-000006000000}"/>
  <tableColumns count="4">
    <tableColumn id="1" xr3:uid="{00000000-0010-0000-0700-000001000000}" name="Task" dataDxfId="79">
      <calculatedColumnFormula>IF(ISERROR(INDEX(T_Activities[],$F$12+$E122,4)),"-",IF(AND($F122=$B$13+1,$G122=$A$10),INDEX(T_Activities[],$F$12+$E122,4),"-"))</calculatedColumnFormula>
    </tableColumn>
    <tableColumn id="2" xr3:uid="{00000000-0010-0000-0700-000002000000}" name="Status" dataDxfId="78">
      <calculatedColumnFormula>IF(ISERROR(INDEX(T_Activities[],$F$12+$E122,5)),"-",IF(AND($F122=$B$13+1,$G122=$A$10),INDEX(T_Activities[],$F$12+$E122,5),"-"))</calculatedColumnFormula>
    </tableColumn>
    <tableColumn id="3" xr3:uid="{00000000-0010-0000-0700-000003000000}" name="Date" dataDxfId="77" dataCellStyle="Normal 2">
      <calculatedColumnFormula>IF(ISERROR(INDEX(T_Activities[],$F$12+$E122,2)),"-",IF(AND($F122=$B$13+1,$G122=$A$10),INDEX(T_Activities[],$F$12+$E122,2),"-"))</calculatedColumnFormula>
    </tableColumn>
    <tableColumn id="4" xr3:uid="{602DACAA-E191-DC4E-88E5-83037A8863EE}" name="Consultant" dataDxfId="76">
      <calculatedColumnFormula>IF(ISERROR(INDEX(T_Activities[],$F$12+$E122,7)),"-",IF(AND($F122=$B$13+1,$G122=$A$10),INDEX(T_Activities[],$F$12+$E122,7),"-"))</calculatedColumnFormula>
    </tableColumn>
  </tableColumns>
  <tableStyleInfo name="BAPL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_IssuesProjectFiltered" displayName="T_IssuesProjectFiltered" ref="A224:C230" totalsRowShown="0" headerRowDxfId="75" dataDxfId="74" tableBorderDxfId="73" headerRowCellStyle="Normal 2" dataCellStyle="Normal 2">
  <autoFilter ref="A224:C230" xr:uid="{00000000-0009-0000-0100-00000C000000}"/>
  <tableColumns count="3">
    <tableColumn id="1" xr3:uid="{00000000-0010-0000-0800-000001000000}" name="Description" dataDxfId="72" dataCellStyle="Normal 2">
      <calculatedColumnFormula>IF(ISERROR(INDEX(T_Issues[],$E$15+$E225,5)),"-",IF(AND($F225=$B$13,$H225="Open",$G225=$A$10),INDEX(T_Issues[],$E$15+$E225,5),"-"))</calculatedColumnFormula>
    </tableColumn>
    <tableColumn id="2" xr3:uid="{00000000-0010-0000-0800-000002000000}" name="Impact" dataDxfId="71" dataCellStyle="Normal 2">
      <calculatedColumnFormula>IF(ISERROR(INDEX(T_Issues[],$E$15+$E225,6)),"-",IF(AND($F225=$B$13,$H225="Open",$G225=$A$10),INDEX(T_Issues[],$E$15+$E225,6),"-"))</calculatedColumnFormula>
    </tableColumn>
    <tableColumn id="3" xr3:uid="{00000000-0010-0000-0800-000003000000}" name="Potential Solution" dataDxfId="70" dataCellStyle="Normal 2">
      <calculatedColumnFormula>IF(ISERROR(INDEX(T_Issues[],$E$15+$E225,7)),"-",IF(AND($F225=$B$13,$H225="Open",$G225=$A$10),INDEX(T_Issues[],$E$15+$E225,7),"-"))</calculatedColumnFormula>
    </tableColumn>
  </tableColumns>
  <tableStyleInfo name="BAPL Table" showFirstColumn="0" showLastColumn="0" showRowStripes="1" showColumnStripes="0"/>
</table>
</file>

<file path=xl/theme/theme1.xml><?xml version="1.0" encoding="utf-8"?>
<a:theme xmlns:a="http://schemas.openxmlformats.org/drawingml/2006/main" name="Office Theme">
  <a:themeElements>
    <a:clrScheme name="Project Timeline">
      <a:dk1>
        <a:sysClr val="windowText" lastClr="000000"/>
      </a:dk1>
      <a:lt1>
        <a:sysClr val="window" lastClr="FFFFFF"/>
      </a:lt1>
      <a:dk2>
        <a:srgbClr val="37464D"/>
      </a:dk2>
      <a:lt2>
        <a:srgbClr val="F0ECEB"/>
      </a:lt2>
      <a:accent1>
        <a:srgbClr val="FE713B"/>
      </a:accent1>
      <a:accent2>
        <a:srgbClr val="0CA8C7"/>
      </a:accent2>
      <a:accent3>
        <a:srgbClr val="9BD174"/>
      </a:accent3>
      <a:accent4>
        <a:srgbClr val="8F6BA2"/>
      </a:accent4>
      <a:accent5>
        <a:srgbClr val="FFED56"/>
      </a:accent5>
      <a:accent6>
        <a:srgbClr val="E95877"/>
      </a:accent6>
      <a:hlink>
        <a:srgbClr val="47C2D9"/>
      </a:hlink>
      <a:folHlink>
        <a:srgbClr val="8F6BA2"/>
      </a:folHlink>
    </a:clrScheme>
    <a:fontScheme name="Project Timelin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roject Timeline">
    <a:dk1>
      <a:sysClr val="windowText" lastClr="000000"/>
    </a:dk1>
    <a:lt1>
      <a:sysClr val="window" lastClr="FFFFFF"/>
    </a:lt1>
    <a:dk2>
      <a:srgbClr val="37464D"/>
    </a:dk2>
    <a:lt2>
      <a:srgbClr val="F0ECEB"/>
    </a:lt2>
    <a:accent1>
      <a:srgbClr val="FE713B"/>
    </a:accent1>
    <a:accent2>
      <a:srgbClr val="0CA8C7"/>
    </a:accent2>
    <a:accent3>
      <a:srgbClr val="9BD174"/>
    </a:accent3>
    <a:accent4>
      <a:srgbClr val="8F6BA2"/>
    </a:accent4>
    <a:accent5>
      <a:srgbClr val="FFED56"/>
    </a:accent5>
    <a:accent6>
      <a:srgbClr val="E95877"/>
    </a:accent6>
    <a:hlink>
      <a:srgbClr val="47C2D9"/>
    </a:hlink>
    <a:folHlink>
      <a:srgbClr val="8F6BA2"/>
    </a:folHlink>
  </a:clrScheme>
  <a:fontScheme name="Project Timelin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drawing" Target="../drawings/drawing4.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drawing" Target="../drawings/drawing6.xml"/><Relationship Id="rId5" Type="http://schemas.openxmlformats.org/officeDocument/2006/relationships/comments" Target="../comments4.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table" Target="../tables/table11.xml"/><Relationship Id="rId2" Type="http://schemas.openxmlformats.org/officeDocument/2006/relationships/drawing" Target="../drawings/drawing7.xml"/><Relationship Id="rId1" Type="http://schemas.openxmlformats.org/officeDocument/2006/relationships/printerSettings" Target="../printerSettings/printerSettings1.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table" Target="../tables/table15.xml"/><Relationship Id="rId2" Type="http://schemas.openxmlformats.org/officeDocument/2006/relationships/drawing" Target="../drawings/drawing8.xml"/><Relationship Id="rId1" Type="http://schemas.openxmlformats.org/officeDocument/2006/relationships/printerSettings" Target="../printerSettings/printerSettings2.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23"/>
  <sheetViews>
    <sheetView showGridLines="0" zoomScale="140" zoomScaleNormal="140" zoomScalePageLayoutView="140" workbookViewId="0">
      <selection activeCell="B13" sqref="B13:C13"/>
    </sheetView>
  </sheetViews>
  <sheetFormatPr defaultColWidth="11" defaultRowHeight="12.5"/>
  <cols>
    <col min="1" max="1" width="3.19921875" style="97" customWidth="1"/>
    <col min="2" max="2" width="25.796875" style="100" bestFit="1" customWidth="1"/>
    <col min="3" max="3" width="61.59765625" style="108" customWidth="1"/>
    <col min="4" max="4" width="55.19921875" style="97" customWidth="1"/>
    <col min="5" max="16384" width="11" style="97"/>
  </cols>
  <sheetData>
    <row r="1" spans="2:16" ht="38" customHeight="1">
      <c r="B1" s="263" t="s">
        <v>118</v>
      </c>
      <c r="C1" s="263"/>
      <c r="D1" s="101"/>
      <c r="E1" s="101"/>
      <c r="F1" s="101"/>
      <c r="H1" s="98"/>
    </row>
    <row r="2" spans="2:16" ht="22" customHeight="1">
      <c r="B2" s="109"/>
      <c r="C2" s="109"/>
      <c r="D2" s="101"/>
      <c r="E2" s="101"/>
      <c r="F2" s="101"/>
      <c r="H2" s="98"/>
    </row>
    <row r="3" spans="2:16" ht="38" customHeight="1" thickBot="1">
      <c r="B3" s="266" t="s">
        <v>129</v>
      </c>
      <c r="C3" s="266"/>
      <c r="D3" s="111"/>
      <c r="E3" s="101"/>
      <c r="F3" s="101"/>
      <c r="H3" s="98"/>
    </row>
    <row r="4" spans="2:16" ht="221" customHeight="1" thickBot="1">
      <c r="B4" s="264" t="s">
        <v>231</v>
      </c>
      <c r="C4" s="265"/>
      <c r="D4" s="110" t="s">
        <v>130</v>
      </c>
    </row>
    <row r="5" spans="2:16">
      <c r="B5" s="112"/>
      <c r="C5" s="112"/>
      <c r="D5" s="110"/>
    </row>
    <row r="6" spans="2:16" ht="36" customHeight="1" thickBot="1">
      <c r="B6" s="268" t="s">
        <v>131</v>
      </c>
      <c r="C6" s="268"/>
      <c r="D6" s="268"/>
    </row>
    <row r="7" spans="2:16" ht="62" customHeight="1">
      <c r="B7" s="156" t="s">
        <v>122</v>
      </c>
      <c r="C7" s="157" t="s">
        <v>123</v>
      </c>
      <c r="D7" s="158"/>
      <c r="E7" s="100"/>
      <c r="F7" s="100"/>
      <c r="G7" s="100"/>
      <c r="H7" s="100"/>
      <c r="I7" s="100"/>
      <c r="J7" s="100"/>
      <c r="K7" s="100"/>
      <c r="L7" s="100"/>
      <c r="M7" s="100"/>
      <c r="N7" s="100"/>
      <c r="O7" s="100"/>
      <c r="P7" s="100"/>
    </row>
    <row r="8" spans="2:16" ht="62" customHeight="1">
      <c r="B8" s="159" t="s">
        <v>127</v>
      </c>
      <c r="C8" s="108" t="s">
        <v>124</v>
      </c>
      <c r="D8" s="160"/>
      <c r="E8" s="100"/>
      <c r="F8" s="100"/>
      <c r="G8" s="100"/>
      <c r="H8" s="100"/>
      <c r="I8" s="100"/>
      <c r="J8" s="100"/>
      <c r="K8" s="100"/>
      <c r="L8" s="100"/>
      <c r="M8" s="100"/>
      <c r="N8" s="100"/>
      <c r="O8" s="100"/>
      <c r="P8" s="100"/>
    </row>
    <row r="9" spans="2:16" ht="62.5">
      <c r="B9" s="159" t="s">
        <v>126</v>
      </c>
      <c r="C9" s="108" t="s">
        <v>125</v>
      </c>
      <c r="D9" s="160"/>
      <c r="E9" s="100"/>
      <c r="F9" s="100"/>
      <c r="G9" s="100"/>
      <c r="H9" s="100"/>
      <c r="I9" s="100"/>
      <c r="J9" s="100"/>
      <c r="K9" s="100"/>
      <c r="L9" s="100"/>
      <c r="M9" s="100"/>
      <c r="N9" s="100"/>
      <c r="O9" s="100"/>
      <c r="P9" s="100"/>
    </row>
    <row r="10" spans="2:16" ht="37.5">
      <c r="B10" s="159" t="s">
        <v>128</v>
      </c>
      <c r="C10" s="108" t="s">
        <v>120</v>
      </c>
      <c r="D10" s="160" t="s">
        <v>119</v>
      </c>
      <c r="E10" s="100"/>
      <c r="F10" s="100"/>
      <c r="G10" s="100"/>
      <c r="H10" s="100"/>
      <c r="I10" s="99"/>
      <c r="J10" s="99"/>
      <c r="K10" s="99"/>
      <c r="L10" s="99"/>
      <c r="M10" s="99"/>
      <c r="N10" s="99"/>
      <c r="O10" s="99"/>
      <c r="P10" s="99"/>
    </row>
    <row r="11" spans="2:16" ht="50.5" thickBot="1">
      <c r="B11" s="161" t="s">
        <v>145</v>
      </c>
      <c r="C11" s="162" t="s">
        <v>146</v>
      </c>
      <c r="D11" s="163"/>
      <c r="E11" s="100"/>
      <c r="F11" s="100"/>
      <c r="G11" s="100"/>
      <c r="H11" s="100"/>
      <c r="I11" s="99"/>
      <c r="J11" s="99"/>
      <c r="K11" s="99"/>
      <c r="L11" s="99"/>
      <c r="M11" s="99"/>
      <c r="N11" s="99"/>
      <c r="O11" s="99"/>
      <c r="P11" s="99"/>
    </row>
    <row r="12" spans="2:16">
      <c r="B12" s="154"/>
      <c r="D12" s="155"/>
      <c r="E12" s="100"/>
      <c r="F12" s="100"/>
      <c r="G12" s="100"/>
      <c r="H12" s="100"/>
      <c r="I12" s="99"/>
      <c r="J12" s="99"/>
      <c r="K12" s="99"/>
      <c r="L12" s="99"/>
      <c r="M12" s="99"/>
      <c r="N12" s="99"/>
      <c r="O12" s="99"/>
      <c r="P12" s="99"/>
    </row>
    <row r="13" spans="2:16" ht="65" customHeight="1">
      <c r="B13" s="267" t="s">
        <v>233</v>
      </c>
      <c r="C13" s="267"/>
      <c r="D13" s="113"/>
    </row>
    <row r="14" spans="2:16" ht="13">
      <c r="D14" s="139"/>
    </row>
    <row r="15" spans="2:16" ht="15">
      <c r="D15" s="199"/>
    </row>
    <row r="16" spans="2:16">
      <c r="D16" s="113"/>
    </row>
    <row r="17" spans="4:4" ht="15">
      <c r="D17" s="199"/>
    </row>
    <row r="18" spans="4:4" ht="15.5">
      <c r="D18" s="200"/>
    </row>
    <row r="19" spans="4:4" ht="15.5">
      <c r="D19" s="10"/>
    </row>
    <row r="20" spans="4:4" ht="15.5">
      <c r="D20" s="103"/>
    </row>
    <row r="21" spans="4:4" ht="15.5">
      <c r="D21" s="103"/>
    </row>
    <row r="22" spans="4:4" ht="15.5">
      <c r="D22" s="201"/>
    </row>
    <row r="23" spans="4:4" ht="15.5">
      <c r="D23" s="103"/>
    </row>
  </sheetData>
  <sheetProtection selectLockedCells="1" autoFilter="0"/>
  <mergeCells count="5">
    <mergeCell ref="B1:C1"/>
    <mergeCell ref="B4:C4"/>
    <mergeCell ref="B3:C3"/>
    <mergeCell ref="B13:C13"/>
    <mergeCell ref="B6:D6"/>
  </mergeCells>
  <pageMargins left="0.7" right="0.7" top="0.75" bottom="0.75" header="0.3" footer="0.3"/>
  <pageSetup orientation="landscape"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54"/>
  <sheetViews>
    <sheetView showGridLines="0" tabSelected="1" zoomScale="94" zoomScaleNormal="83" workbookViewId="0">
      <selection activeCell="A6" sqref="A6"/>
    </sheetView>
  </sheetViews>
  <sheetFormatPr defaultColWidth="11" defaultRowHeight="15"/>
  <cols>
    <col min="1" max="1" width="65.59765625" style="4" customWidth="1"/>
    <col min="2" max="2" width="22.59765625" style="3" customWidth="1"/>
    <col min="3" max="3" width="31.19921875" style="3" customWidth="1"/>
    <col min="4" max="4" width="29.19921875" style="3" customWidth="1"/>
    <col min="5" max="5" width="10.3984375" style="3" customWidth="1"/>
    <col min="6" max="6" width="12.3984375" style="3" bestFit="1" customWidth="1"/>
    <col min="7" max="7" width="10.3984375" style="3" customWidth="1"/>
    <col min="8" max="8" width="13.59765625" style="3" bestFit="1" customWidth="1"/>
    <col min="9" max="9" width="16.59765625" style="3" hidden="1" customWidth="1"/>
    <col min="10" max="11" width="14.59765625" style="3" hidden="1" customWidth="1"/>
    <col min="12" max="24" width="11" style="3"/>
    <col min="25" max="25" width="13" style="3" hidden="1" customWidth="1"/>
    <col min="26" max="16384" width="11" style="3"/>
  </cols>
  <sheetData>
    <row r="1" spans="1:25" ht="15" customHeight="1">
      <c r="A1" s="280" t="s">
        <v>85</v>
      </c>
      <c r="B1" s="31"/>
      <c r="C1" s="1"/>
      <c r="D1" s="2"/>
      <c r="Y1" s="4">
        <v>0</v>
      </c>
    </row>
    <row r="2" spans="1:25" ht="15" customHeight="1">
      <c r="A2" s="280"/>
      <c r="B2" s="31"/>
      <c r="C2" s="1"/>
      <c r="I2" s="7"/>
      <c r="J2" s="251" t="s">
        <v>28</v>
      </c>
      <c r="K2" s="251" t="s">
        <v>150</v>
      </c>
      <c r="Y2" s="4">
        <v>0.05</v>
      </c>
    </row>
    <row r="3" spans="1:25" ht="15" customHeight="1">
      <c r="A3" s="280"/>
      <c r="B3" s="31"/>
      <c r="C3" s="1"/>
      <c r="I3" s="7" t="s">
        <v>149</v>
      </c>
      <c r="J3" s="166">
        <f ca="1">$D$26-$K$3</f>
        <v>32418</v>
      </c>
      <c r="K3" s="166">
        <f ca="1">NETWORKDAYS(TODAY(),$C$15,Settings!A28)</f>
        <v>-32418</v>
      </c>
      <c r="Y3" s="4">
        <v>0.1</v>
      </c>
    </row>
    <row r="4" spans="1:25" ht="15" customHeight="1">
      <c r="A4" s="107"/>
      <c r="B4" s="31"/>
      <c r="C4" s="1"/>
      <c r="I4" s="7" t="s">
        <v>15</v>
      </c>
      <c r="J4" s="166">
        <f>COUNTIF(T_Activities[Status],"Completed")</f>
        <v>0</v>
      </c>
      <c r="K4" s="166">
        <f>$D$28-$J$4</f>
        <v>0</v>
      </c>
      <c r="Y4" s="4"/>
    </row>
    <row r="5" spans="1:25">
      <c r="A5" s="17" t="s">
        <v>2</v>
      </c>
      <c r="E5" s="78"/>
      <c r="F5" s="78"/>
      <c r="G5" s="78"/>
      <c r="I5" s="7" t="s">
        <v>6</v>
      </c>
      <c r="J5" s="166">
        <f>COUNTIF(T_Deliverables[% Done],100%)</f>
        <v>0</v>
      </c>
      <c r="K5" s="166">
        <f>$D$30-$J$5</f>
        <v>0</v>
      </c>
      <c r="Y5" s="4">
        <v>0.15</v>
      </c>
    </row>
    <row r="6" spans="1:25">
      <c r="A6" s="43">
        <f ca="1">TODAY()</f>
        <v>45386</v>
      </c>
      <c r="E6" s="78"/>
      <c r="F6" s="78"/>
      <c r="G6" s="78"/>
      <c r="Y6" s="4"/>
    </row>
    <row r="7" spans="1:25" ht="18" customHeight="1">
      <c r="B7" s="32"/>
      <c r="C7" s="32"/>
      <c r="D7" s="16"/>
      <c r="E7" s="50"/>
      <c r="F7" s="78"/>
      <c r="G7" s="78"/>
      <c r="Y7" s="4">
        <v>0.2</v>
      </c>
    </row>
    <row r="8" spans="1:25" ht="28" customHeight="1">
      <c r="A8" s="45" t="s">
        <v>0</v>
      </c>
      <c r="C8" s="45" t="s">
        <v>222</v>
      </c>
      <c r="D8" s="45" t="s">
        <v>157</v>
      </c>
      <c r="E8" s="61"/>
      <c r="F8" s="61"/>
      <c r="G8" s="61"/>
      <c r="Y8" s="4">
        <v>0.25</v>
      </c>
    </row>
    <row r="9" spans="1:25" ht="15" customHeight="1">
      <c r="A9" s="49"/>
      <c r="B9" s="33"/>
      <c r="C9" s="49"/>
      <c r="D9" s="169"/>
      <c r="E9" s="78"/>
      <c r="F9" s="91"/>
      <c r="G9" s="91"/>
      <c r="Y9" s="4"/>
    </row>
    <row r="10" spans="1:25" ht="15" customHeight="1">
      <c r="A10" s="44"/>
      <c r="B10" s="6"/>
      <c r="C10" s="6"/>
      <c r="D10" s="47"/>
      <c r="E10" s="88"/>
      <c r="F10" s="78"/>
      <c r="G10" s="78"/>
      <c r="Y10" s="4"/>
    </row>
    <row r="11" spans="1:25" ht="28" customHeight="1">
      <c r="A11" s="45" t="s">
        <v>227</v>
      </c>
      <c r="B11" s="46"/>
      <c r="C11" s="284" t="s">
        <v>223</v>
      </c>
      <c r="D11" s="284"/>
      <c r="E11" s="61"/>
      <c r="F11" s="61"/>
      <c r="G11" s="61"/>
      <c r="I11" s="253" t="s">
        <v>189</v>
      </c>
      <c r="K11" s="89"/>
      <c r="Y11" s="4"/>
    </row>
    <row r="12" spans="1:25">
      <c r="A12" s="49"/>
      <c r="C12" s="285"/>
      <c r="D12" s="286"/>
      <c r="E12" s="78"/>
      <c r="F12" s="61"/>
      <c r="G12" s="61"/>
      <c r="I12" s="252">
        <f>IF(WEEKDAY(C12,2)=7,C12,C12-WEEKDAY(C12,2))</f>
        <v>-6</v>
      </c>
      <c r="Y12" s="4"/>
    </row>
    <row r="13" spans="1:25">
      <c r="A13" s="6"/>
      <c r="C13" s="244"/>
      <c r="D13" s="244"/>
      <c r="E13" s="78"/>
      <c r="F13" s="61"/>
      <c r="G13" s="61"/>
      <c r="I13" s="170"/>
      <c r="Y13" s="4"/>
    </row>
    <row r="14" spans="1:25" ht="28" customHeight="1">
      <c r="A14" s="45" t="s">
        <v>170</v>
      </c>
      <c r="B14" s="46"/>
      <c r="C14" s="171" t="s">
        <v>220</v>
      </c>
      <c r="D14" s="171" t="s">
        <v>221</v>
      </c>
      <c r="E14" s="61"/>
      <c r="F14" s="61"/>
      <c r="G14" s="61"/>
      <c r="K14" s="89"/>
      <c r="Y14" s="4"/>
    </row>
    <row r="15" spans="1:25">
      <c r="A15" s="49"/>
      <c r="B15" s="5"/>
      <c r="C15" s="182">
        <f>WORKDAY($C$12,$D$9,Holidays[Valid Dates])</f>
        <v>0</v>
      </c>
      <c r="D15" s="182">
        <f>IF(A15="Flexible end date",WORKDAY($C$12,$D$9+$D$35,Holidays[Valid Dates]),C15)</f>
        <v>0</v>
      </c>
      <c r="E15" s="78"/>
      <c r="F15" s="78"/>
      <c r="G15" s="78"/>
      <c r="Y15" s="4"/>
    </row>
    <row r="16" spans="1:25">
      <c r="A16" s="43"/>
      <c r="B16" s="5"/>
      <c r="E16" s="78"/>
      <c r="F16" s="78"/>
      <c r="G16" s="78"/>
      <c r="Y16" s="4"/>
    </row>
    <row r="17" spans="1:25" ht="28" customHeight="1">
      <c r="A17" s="45" t="s">
        <v>1</v>
      </c>
      <c r="B17" s="45" t="s">
        <v>169</v>
      </c>
      <c r="C17" s="45" t="s">
        <v>99</v>
      </c>
      <c r="D17" s="45" t="s">
        <v>100</v>
      </c>
      <c r="E17" s="78"/>
      <c r="F17" s="78"/>
      <c r="G17" s="78"/>
      <c r="Y17" s="4"/>
    </row>
    <row r="18" spans="1:25">
      <c r="A18" s="248"/>
      <c r="B18" s="249"/>
      <c r="C18" s="145"/>
      <c r="D18" s="145"/>
      <c r="E18" s="78"/>
      <c r="F18" s="78"/>
      <c r="G18" s="78"/>
      <c r="Y18" s="4"/>
    </row>
    <row r="19" spans="1:25">
      <c r="A19" s="281"/>
      <c r="B19" s="281"/>
      <c r="C19" s="281"/>
      <c r="D19" s="281"/>
      <c r="K19" s="90"/>
      <c r="Y19" s="4"/>
    </row>
    <row r="20" spans="1:25">
      <c r="A20" s="45" t="s">
        <v>3</v>
      </c>
      <c r="B20" s="45" t="s">
        <v>142</v>
      </c>
      <c r="C20" s="45" t="s">
        <v>143</v>
      </c>
      <c r="D20" s="52"/>
      <c r="K20" s="90"/>
      <c r="Y20" s="4"/>
    </row>
    <row r="21" spans="1:25">
      <c r="A21" s="48"/>
      <c r="B21" s="48"/>
      <c r="C21" s="48"/>
      <c r="D21" s="44"/>
      <c r="K21" s="90"/>
      <c r="Y21" s="4"/>
    </row>
    <row r="22" spans="1:25" ht="15.5" thickBot="1">
      <c r="A22" s="244"/>
      <c r="B22" s="244"/>
      <c r="C22" s="244"/>
      <c r="D22" s="44"/>
      <c r="K22" s="90"/>
      <c r="Y22" s="4"/>
    </row>
    <row r="23" spans="1:25" ht="20">
      <c r="A23" s="3"/>
      <c r="C23" s="282" t="s">
        <v>5</v>
      </c>
      <c r="D23" s="283"/>
      <c r="K23" s="90"/>
      <c r="Y23" s="4"/>
    </row>
    <row r="24" spans="1:25">
      <c r="A24" s="3"/>
      <c r="C24" s="273" t="s">
        <v>151</v>
      </c>
      <c r="D24" s="275">
        <f>MAX(T_Activities[Week])</f>
        <v>6472</v>
      </c>
      <c r="K24" s="90"/>
      <c r="Y24" s="4"/>
    </row>
    <row r="25" spans="1:25">
      <c r="A25" s="3"/>
      <c r="C25" s="273"/>
      <c r="D25" s="275"/>
      <c r="K25" s="90"/>
      <c r="Y25" s="4"/>
    </row>
    <row r="26" spans="1:25">
      <c r="A26" s="3"/>
      <c r="C26" s="273" t="s">
        <v>158</v>
      </c>
      <c r="D26" s="275">
        <f>NETWORKDAYS($C$12,$C$15,Settings!A28)</f>
        <v>0</v>
      </c>
      <c r="K26" s="90"/>
      <c r="Y26" s="4"/>
    </row>
    <row r="27" spans="1:25">
      <c r="A27" s="3"/>
      <c r="C27" s="273"/>
      <c r="D27" s="275"/>
      <c r="K27" s="90"/>
      <c r="Y27" s="4"/>
    </row>
    <row r="28" spans="1:25">
      <c r="A28" s="166"/>
      <c r="B28" s="166"/>
      <c r="C28" s="273" t="s">
        <v>232</v>
      </c>
      <c r="D28" s="275">
        <f>COUNTA(T_Activities[Tasks])</f>
        <v>0</v>
      </c>
      <c r="K28" s="90"/>
      <c r="Y28" s="4"/>
    </row>
    <row r="29" spans="1:25">
      <c r="A29" s="166"/>
      <c r="B29" s="166"/>
      <c r="C29" s="273"/>
      <c r="D29" s="275"/>
      <c r="K29" s="90"/>
      <c r="Y29" s="4"/>
    </row>
    <row r="30" spans="1:25">
      <c r="A30" s="166"/>
      <c r="B30" s="166"/>
      <c r="C30" s="273" t="s">
        <v>148</v>
      </c>
      <c r="D30" s="275">
        <f>COUNTA(T_Deliverables[Deliverable])</f>
        <v>0</v>
      </c>
      <c r="K30" s="90"/>
      <c r="Y30" s="4"/>
    </row>
    <row r="31" spans="1:25" ht="15.5" thickBot="1">
      <c r="A31" s="166"/>
      <c r="B31" s="166"/>
      <c r="C31" s="274"/>
      <c r="D31" s="276"/>
      <c r="K31" s="90"/>
      <c r="Y31" s="4"/>
    </row>
    <row r="32" spans="1:25" ht="15.5" thickBot="1">
      <c r="A32" s="166"/>
      <c r="B32" s="166"/>
      <c r="C32" s="166"/>
      <c r="D32" s="167"/>
      <c r="K32" s="90"/>
      <c r="Y32" s="4"/>
    </row>
    <row r="33" spans="1:25">
      <c r="A33" s="166"/>
      <c r="B33" s="166"/>
      <c r="C33" s="269" t="s">
        <v>225</v>
      </c>
      <c r="D33" s="271">
        <f>COUNTIFS(Settings!E:E,"&gt;="&amp;C12,Settings!E:E,"&lt;="&amp;C15)</f>
        <v>0</v>
      </c>
      <c r="K33" s="90"/>
      <c r="Y33" s="4"/>
    </row>
    <row r="34" spans="1:25" ht="17" customHeight="1">
      <c r="A34" s="166"/>
      <c r="B34" s="166"/>
      <c r="C34" s="270"/>
      <c r="D34" s="272"/>
      <c r="K34" s="90"/>
      <c r="Y34" s="4"/>
    </row>
    <row r="35" spans="1:25">
      <c r="A35" s="166"/>
      <c r="B35" s="166"/>
      <c r="C35" s="273" t="s">
        <v>159</v>
      </c>
      <c r="D35" s="275">
        <f>SUM(T_EffortVariation[Amount in days])</f>
        <v>0</v>
      </c>
      <c r="K35" s="90"/>
      <c r="Y35" s="4"/>
    </row>
    <row r="36" spans="1:25" ht="15.5" thickBot="1">
      <c r="A36" s="166"/>
      <c r="B36" s="166"/>
      <c r="C36" s="274"/>
      <c r="D36" s="276"/>
      <c r="K36" s="90"/>
      <c r="Y36" s="4"/>
    </row>
    <row r="37" spans="1:25">
      <c r="A37" s="166"/>
      <c r="B37" s="166"/>
      <c r="C37" s="166"/>
      <c r="D37" s="166"/>
      <c r="K37" s="90"/>
      <c r="Y37" s="4"/>
    </row>
    <row r="38" spans="1:25">
      <c r="A38" s="166"/>
      <c r="B38" s="166"/>
      <c r="C38" s="166"/>
      <c r="D38" s="166"/>
      <c r="K38" s="90"/>
      <c r="Y38" s="4"/>
    </row>
    <row r="39" spans="1:25" ht="20">
      <c r="A39" s="277" t="s">
        <v>224</v>
      </c>
      <c r="B39" s="278"/>
      <c r="C39" s="278"/>
      <c r="D39" s="279"/>
    </row>
    <row r="40" spans="1:25">
      <c r="A40" s="168" t="s">
        <v>152</v>
      </c>
      <c r="B40" s="168" t="s">
        <v>153</v>
      </c>
      <c r="C40" s="168" t="s">
        <v>18</v>
      </c>
      <c r="D40" s="168" t="s">
        <v>154</v>
      </c>
    </row>
    <row r="41" spans="1:25">
      <c r="A41" s="245"/>
      <c r="B41" s="246"/>
      <c r="C41" s="247"/>
      <c r="D41" s="246"/>
      <c r="H41" s="178"/>
      <c r="I41" s="178"/>
      <c r="J41" s="178"/>
    </row>
    <row r="42" spans="1:25">
      <c r="H42" s="170"/>
      <c r="I42" s="178"/>
    </row>
    <row r="43" spans="1:25">
      <c r="H43" s="170"/>
    </row>
    <row r="44" spans="1:25">
      <c r="H44" s="170"/>
    </row>
    <row r="45" spans="1:25" ht="20">
      <c r="H45" s="170"/>
      <c r="J45" s="179"/>
    </row>
    <row r="46" spans="1:25" ht="20">
      <c r="H46" s="170"/>
      <c r="J46" s="181"/>
    </row>
    <row r="47" spans="1:25" ht="20">
      <c r="H47" s="170"/>
      <c r="J47" s="181"/>
    </row>
    <row r="48" spans="1:25" ht="20">
      <c r="H48" s="170"/>
      <c r="J48" s="181"/>
    </row>
    <row r="49" spans="8:10" ht="20">
      <c r="H49" s="170"/>
      <c r="J49" s="181"/>
    </row>
    <row r="50" spans="8:10" ht="20">
      <c r="H50" s="170"/>
      <c r="J50" s="181"/>
    </row>
    <row r="51" spans="8:10" ht="20">
      <c r="I51" s="180"/>
      <c r="J51" s="181"/>
    </row>
    <row r="52" spans="8:10" ht="20">
      <c r="I52" s="180"/>
      <c r="J52" s="181"/>
    </row>
    <row r="53" spans="8:10" ht="20">
      <c r="I53" s="180"/>
      <c r="J53" s="181"/>
    </row>
    <row r="54" spans="8:10" ht="20">
      <c r="I54" s="180"/>
      <c r="J54" s="181"/>
    </row>
  </sheetData>
  <sheetProtection selectLockedCells="1" autoFilter="0"/>
  <mergeCells count="18">
    <mergeCell ref="C26:C27"/>
    <mergeCell ref="D26:D27"/>
    <mergeCell ref="C28:C29"/>
    <mergeCell ref="D28:D29"/>
    <mergeCell ref="C30:C31"/>
    <mergeCell ref="D30:D31"/>
    <mergeCell ref="A1:A3"/>
    <mergeCell ref="A19:D19"/>
    <mergeCell ref="C23:D23"/>
    <mergeCell ref="C24:C25"/>
    <mergeCell ref="D24:D25"/>
    <mergeCell ref="C11:D11"/>
    <mergeCell ref="C12:D12"/>
    <mergeCell ref="C33:C34"/>
    <mergeCell ref="D33:D34"/>
    <mergeCell ref="C35:C36"/>
    <mergeCell ref="D35:D36"/>
    <mergeCell ref="A39:D39"/>
  </mergeCells>
  <phoneticPr fontId="26" type="noConversion"/>
  <conditionalFormatting sqref="A9 C9:D9 A12 C12 A18:D18 A21 A41:D41">
    <cfRule type="containsBlanks" dxfId="23" priority="8">
      <formula>LEN(TRIM(A9))=0</formula>
    </cfRule>
  </conditionalFormatting>
  <conditionalFormatting sqref="A15">
    <cfRule type="containsBlanks" dxfId="22" priority="1">
      <formula>LEN(TRIM(A15))=0</formula>
    </cfRule>
  </conditionalFormatting>
  <conditionalFormatting sqref="B21:C21">
    <cfRule type="containsBlanks" dxfId="21" priority="5">
      <formula>LEN(TRIM(B21))=0</formula>
    </cfRule>
  </conditionalFormatting>
  <pageMargins left="0.25" right="0.25" top="0.75" bottom="0.75" header="0.3" footer="0.3"/>
  <pageSetup paperSize="9" scale="71" orientation="portrait" horizontalDpi="0" verticalDpi="0"/>
  <headerFooter>
    <oddFooter>&amp;LBusiness Analysts Pty Ltd_x000D_ABN: 45 110 689 702_x000D_www.busanalysts.com.au_x000D_info@busanalysts.com.au&amp;RPage &amp;P of &amp;N</oddFooter>
  </headerFooter>
  <colBreaks count="1" manualBreakCount="1">
    <brk id="4" max="1048575" man="1"/>
  </colBreaks>
  <drawing r:id="rId1"/>
  <legacy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Settings!$J$2:$J$9</xm:f>
          </x14:formula1>
          <xm:sqref>C9</xm:sqref>
        </x14:dataValidation>
        <x14:dataValidation type="list" allowBlank="1" showInputMessage="1" showErrorMessage="1" xr:uid="{00000000-0002-0000-0100-000001000000}">
          <x14:formula1>
            <xm:f>Settings!$W$2:$W$4</xm:f>
          </x14:formula1>
          <xm:sqref>B41</xm:sqref>
        </x14:dataValidation>
        <x14:dataValidation type="list" allowBlank="1" showInputMessage="1" showErrorMessage="1" xr:uid="{00000000-0002-0000-0100-000002000000}">
          <x14:formula1>
            <xm:f>Settings!$AA$2:$AA$3</xm:f>
          </x14:formula1>
          <xm:sqref>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6"/>
  <sheetViews>
    <sheetView showGridLines="0" workbookViewId="0">
      <selection activeCell="E6" sqref="E6:G6"/>
    </sheetView>
  </sheetViews>
  <sheetFormatPr defaultColWidth="11" defaultRowHeight="15.5"/>
  <cols>
    <col min="1" max="1" width="33.59765625" style="10" customWidth="1"/>
    <col min="2" max="5" width="14.796875" style="10" customWidth="1"/>
    <col min="6" max="6" width="17.796875" style="10" customWidth="1"/>
    <col min="7" max="7" width="10" style="10" customWidth="1"/>
    <col min="8" max="8" width="20.796875" style="10" bestFit="1" customWidth="1"/>
    <col min="9" max="9" width="39.796875" style="10" customWidth="1"/>
    <col min="10" max="16384" width="11" style="10"/>
  </cols>
  <sheetData>
    <row r="1" spans="1:16" ht="16" customHeight="1">
      <c r="A1" s="280" t="s">
        <v>7</v>
      </c>
      <c r="B1" s="280"/>
      <c r="C1" s="280"/>
      <c r="D1" s="31"/>
      <c r="E1" s="31"/>
      <c r="F1" s="8"/>
      <c r="G1" s="1"/>
      <c r="H1" s="1"/>
      <c r="I1" s="9"/>
      <c r="J1" s="11"/>
      <c r="L1" s="12"/>
    </row>
    <row r="2" spans="1:16" ht="16" customHeight="1">
      <c r="A2" s="280"/>
      <c r="B2" s="280"/>
      <c r="C2" s="280"/>
      <c r="D2" s="31"/>
      <c r="E2" s="31"/>
      <c r="F2" s="8"/>
      <c r="G2" s="1"/>
      <c r="H2" s="1"/>
      <c r="I2" s="9"/>
      <c r="J2" s="11"/>
      <c r="L2" s="13"/>
    </row>
    <row r="3" spans="1:16" ht="17" customHeight="1">
      <c r="A3" s="280"/>
      <c r="B3" s="280"/>
      <c r="C3" s="280"/>
      <c r="D3" s="31"/>
      <c r="E3" s="31"/>
      <c r="F3" s="8"/>
      <c r="G3" s="1"/>
      <c r="H3" s="1"/>
      <c r="I3" s="9"/>
      <c r="J3" s="11"/>
      <c r="L3" s="13"/>
      <c r="N3" s="14"/>
    </row>
    <row r="4" spans="1:16">
      <c r="A4" s="15"/>
      <c r="B4" s="15"/>
      <c r="C4" s="15"/>
      <c r="L4" s="13"/>
      <c r="M4" s="13"/>
      <c r="N4" s="13"/>
      <c r="O4" s="13"/>
      <c r="P4" s="13"/>
    </row>
    <row r="5" spans="1:16" ht="18" customHeight="1">
      <c r="A5" s="17" t="s">
        <v>2</v>
      </c>
      <c r="B5" s="290" t="s">
        <v>0</v>
      </c>
      <c r="C5" s="290"/>
      <c r="D5" s="290"/>
      <c r="E5" s="290" t="s">
        <v>3</v>
      </c>
      <c r="F5" s="290"/>
      <c r="G5" s="290"/>
      <c r="H5" s="198"/>
      <c r="I5" s="18"/>
      <c r="J5" s="16"/>
      <c r="L5" s="13"/>
      <c r="M5" s="13"/>
      <c r="N5" s="13"/>
      <c r="O5" s="13"/>
      <c r="P5" s="13"/>
    </row>
    <row r="6" spans="1:16" ht="30" customHeight="1">
      <c r="A6" s="64">
        <f ca="1">TODAY()</f>
        <v>45386</v>
      </c>
      <c r="B6" s="291">
        <f>'1 Controls'!$A$9</f>
        <v>0</v>
      </c>
      <c r="C6" s="292"/>
      <c r="D6" s="293"/>
      <c r="E6" s="294"/>
      <c r="F6" s="295"/>
      <c r="G6" s="296"/>
      <c r="H6" s="65"/>
      <c r="I6" s="65"/>
      <c r="L6" s="13"/>
      <c r="M6" s="13"/>
      <c r="N6" s="13"/>
      <c r="O6" s="13"/>
      <c r="P6" s="13"/>
    </row>
    <row r="7" spans="1:16" ht="16" thickBot="1">
      <c r="B7" s="63"/>
      <c r="C7" s="63"/>
      <c r="D7" s="61"/>
      <c r="E7" s="61"/>
      <c r="F7" s="62"/>
      <c r="G7" s="61"/>
      <c r="H7" s="61"/>
      <c r="I7" s="61"/>
      <c r="J7" s="11"/>
      <c r="L7" s="13"/>
      <c r="M7" s="13"/>
      <c r="N7" s="13"/>
      <c r="O7" s="13"/>
      <c r="P7" s="13"/>
    </row>
    <row r="8" spans="1:16" ht="30" customHeight="1" thickBot="1">
      <c r="A8" s="52"/>
      <c r="B8" s="287" t="s">
        <v>103</v>
      </c>
      <c r="C8" s="288"/>
      <c r="D8" s="289"/>
      <c r="E8" s="287" t="s">
        <v>17</v>
      </c>
      <c r="F8" s="288"/>
      <c r="G8" s="289"/>
      <c r="H8" s="206"/>
      <c r="I8" s="102"/>
      <c r="K8" s="13"/>
      <c r="L8" s="13"/>
      <c r="M8" s="13"/>
      <c r="N8" s="13"/>
      <c r="O8" s="13"/>
      <c r="P8" s="13"/>
    </row>
    <row r="9" spans="1:16" ht="60.5" thickBot="1">
      <c r="A9" s="69" t="s">
        <v>9</v>
      </c>
      <c r="B9" s="70" t="s">
        <v>190</v>
      </c>
      <c r="C9" s="71" t="s">
        <v>191</v>
      </c>
      <c r="D9" s="72" t="s">
        <v>10</v>
      </c>
      <c r="E9" s="73" t="s">
        <v>101</v>
      </c>
      <c r="F9" s="74" t="s">
        <v>11</v>
      </c>
      <c r="G9" s="72" t="s">
        <v>102</v>
      </c>
      <c r="H9" s="71" t="s">
        <v>174</v>
      </c>
      <c r="I9" s="75" t="s">
        <v>83</v>
      </c>
      <c r="K9" s="13"/>
      <c r="L9" s="13"/>
      <c r="M9" s="13"/>
      <c r="N9" s="13"/>
      <c r="O9" s="13"/>
      <c r="P9" s="13"/>
    </row>
    <row r="10" spans="1:16">
      <c r="A10" s="53"/>
      <c r="B10" s="54"/>
      <c r="C10" s="55"/>
      <c r="D10" s="56"/>
      <c r="E10" s="57"/>
      <c r="F10" s="58"/>
      <c r="G10" s="59"/>
      <c r="H10" s="204"/>
      <c r="I10" s="60"/>
      <c r="L10" s="13"/>
      <c r="M10" s="13"/>
      <c r="N10" s="13"/>
      <c r="O10" s="13"/>
      <c r="P10" s="13"/>
    </row>
    <row r="11" spans="1:16">
      <c r="A11" s="250"/>
      <c r="B11" s="137"/>
      <c r="C11" s="138"/>
      <c r="D11" s="129"/>
      <c r="E11" s="57"/>
      <c r="F11" s="58"/>
      <c r="G11" s="130"/>
      <c r="H11" s="205"/>
      <c r="I11" s="131"/>
    </row>
    <row r="12" spans="1:16">
      <c r="A12" s="250"/>
      <c r="B12" s="137"/>
      <c r="C12" s="138"/>
      <c r="D12" s="129"/>
      <c r="E12" s="57"/>
      <c r="F12" s="58"/>
      <c r="G12" s="130"/>
      <c r="H12" s="205"/>
      <c r="I12" s="131"/>
    </row>
    <row r="13" spans="1:16">
      <c r="A13" s="53"/>
      <c r="B13" s="137"/>
      <c r="C13" s="138"/>
      <c r="D13" s="129"/>
      <c r="E13" s="57"/>
      <c r="F13" s="58"/>
      <c r="G13" s="130"/>
      <c r="H13" s="205"/>
      <c r="I13" s="131"/>
    </row>
    <row r="14" spans="1:16">
      <c r="A14" s="250"/>
      <c r="B14" s="137"/>
      <c r="C14" s="138"/>
      <c r="D14" s="129"/>
      <c r="E14" s="57"/>
      <c r="F14" s="58"/>
      <c r="G14" s="130"/>
      <c r="H14" s="205"/>
      <c r="I14" s="131"/>
      <c r="N14" s="103"/>
    </row>
    <row r="15" spans="1:16">
      <c r="A15" s="92"/>
      <c r="B15" s="92"/>
      <c r="C15" s="92"/>
      <c r="D15" s="93"/>
      <c r="E15" s="94"/>
      <c r="F15" s="95"/>
      <c r="G15" s="92"/>
      <c r="H15" s="92"/>
      <c r="I15" s="96"/>
    </row>
    <row r="16" spans="1:16">
      <c r="A16" s="92"/>
      <c r="B16" s="92"/>
      <c r="C16" s="92"/>
      <c r="D16" s="93"/>
      <c r="E16" s="94"/>
      <c r="F16" s="95"/>
      <c r="G16" s="92"/>
      <c r="H16" s="92"/>
      <c r="I16" s="96"/>
    </row>
  </sheetData>
  <sheetProtection selectLockedCells="1" autoFilter="0"/>
  <mergeCells count="7">
    <mergeCell ref="B8:D8"/>
    <mergeCell ref="E8:G8"/>
    <mergeCell ref="A1:C3"/>
    <mergeCell ref="B5:D5"/>
    <mergeCell ref="E5:G5"/>
    <mergeCell ref="B6:D6"/>
    <mergeCell ref="E6:G6"/>
  </mergeCells>
  <phoneticPr fontId="26" type="noConversion"/>
  <conditionalFormatting sqref="A10:I14">
    <cfRule type="expression" dxfId="20" priority="27">
      <formula>AND($D10&lt;TODAY(),NOT($G10=100%))</formula>
    </cfRule>
  </conditionalFormatting>
  <conditionalFormatting sqref="E6:G6 A10:I14">
    <cfRule type="containsBlanks" dxfId="19" priority="26">
      <formula>LEN(TRIM(A6))=0</formula>
    </cfRule>
  </conditionalFormatting>
  <dataValidations count="2">
    <dataValidation type="list" allowBlank="1" showInputMessage="1" showErrorMessage="1" sqref="F10:F14" xr:uid="{00000000-0002-0000-0200-000000000000}">
      <formula1>NRProjectList</formula1>
    </dataValidation>
    <dataValidation type="list" allowBlank="1" showInputMessage="1" showErrorMessage="1" sqref="E6:G6 H10:H14" xr:uid="{00000000-0002-0000-0200-000001000000}">
      <formula1>NRConsultantInitials</formula1>
    </dataValidation>
  </dataValidations>
  <printOptions headings="1" gridLines="1"/>
  <pageMargins left="0.25" right="0.25" top="0.75" bottom="0.75" header="0.3" footer="0.3"/>
  <pageSetup paperSize="9" scale="94" orientation="landscape" horizontalDpi="0" verticalDpi="0"/>
  <headerFooter>
    <oddFooter>&amp;LBusiness Analysts Pty Ltd_x000D_ABN: 45 110 689 702_x000D_www.busanalysts.com.au_x000D_info@busanalysts.com.au&amp;RPage &amp;P of &amp;N</oddFooter>
  </headerFooter>
  <colBreaks count="1" manualBreakCount="1">
    <brk id="9" max="1048575" man="1"/>
  </colBreaks>
  <drawing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75" id="{593485A4-660A-AA4E-AE39-9371F0B6B6B8}">
            <x14:iconSet iconSet="3Arrows" custom="1">
              <x14:cfvo type="percent">
                <xm:f>0</xm:f>
              </x14:cfvo>
              <x14:cfvo type="num">
                <xm:f>0.3</xm:f>
              </x14:cfvo>
              <x14:cfvo type="num">
                <xm:f>1</xm:f>
              </x14:cfvo>
              <x14:cfIcon iconSet="3TrafficLights1" iconId="0"/>
              <x14:cfIcon iconSet="3TrafficLights1" iconId="1"/>
              <x14:cfIcon iconSet="3Symbols2" iconId="2"/>
            </x14:iconSet>
          </x14:cfRule>
          <xm:sqref>G10:H14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Settings!$Y$2:$Y$3</xm:f>
          </x14:formula1>
          <xm:sqref>E10:E14</xm:sqref>
        </x14:dataValidation>
        <x14:dataValidation type="list" allowBlank="1" showInputMessage="1" showErrorMessage="1" xr:uid="{00000000-0002-0000-0200-000003000000}">
          <x14:formula1>
            <xm:f>Settings!$N$2:$N$12</xm:f>
          </x14:formula1>
          <xm:sqref>G10:G14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3"/>
  <sheetViews>
    <sheetView showGridLines="0" zoomScaleNormal="100" workbookViewId="0">
      <selection activeCell="D9" sqref="D9"/>
    </sheetView>
  </sheetViews>
  <sheetFormatPr defaultColWidth="11" defaultRowHeight="15.5"/>
  <cols>
    <col min="1" max="1" width="12.3984375" style="15" customWidth="1"/>
    <col min="2" max="2" width="13.19921875" style="15" customWidth="1"/>
    <col min="3" max="3" width="12.59765625" style="19" customWidth="1"/>
    <col min="4" max="4" width="56.59765625" style="10" customWidth="1"/>
    <col min="5" max="5" width="17.796875" style="9" customWidth="1"/>
    <col min="6" max="6" width="38.796875" style="10" customWidth="1"/>
    <col min="7" max="7" width="11.796875" style="10" customWidth="1"/>
    <col min="8" max="8" width="24" style="10" customWidth="1"/>
    <col min="9" max="9" width="50.59765625" style="10" customWidth="1"/>
    <col min="10" max="10" width="35" style="10" customWidth="1"/>
    <col min="11" max="11" width="13" style="10" hidden="1" customWidth="1"/>
    <col min="12" max="12" width="34.19921875" style="10" hidden="1" customWidth="1"/>
    <col min="13" max="16384" width="11" style="10"/>
  </cols>
  <sheetData>
    <row r="1" spans="1:12" ht="16" customHeight="1">
      <c r="A1" s="280" t="s">
        <v>230</v>
      </c>
      <c r="B1" s="280"/>
      <c r="C1" s="280"/>
      <c r="D1" s="280"/>
      <c r="E1" s="1"/>
      <c r="G1" s="258" t="s">
        <v>217</v>
      </c>
      <c r="H1" s="259">
        <f>'1 Controls'!D9</f>
        <v>0</v>
      </c>
    </row>
    <row r="2" spans="1:12" ht="16" customHeight="1">
      <c r="A2" s="280"/>
      <c r="B2" s="280"/>
      <c r="C2" s="280"/>
      <c r="D2" s="280"/>
      <c r="E2" s="1"/>
      <c r="G2" s="258" t="s">
        <v>234</v>
      </c>
      <c r="H2" s="262"/>
    </row>
    <row r="3" spans="1:12" ht="16" customHeight="1">
      <c r="A3" s="280"/>
      <c r="B3" s="280"/>
      <c r="C3" s="280"/>
      <c r="D3" s="280"/>
      <c r="E3" s="1"/>
      <c r="G3" s="258" t="s">
        <v>218</v>
      </c>
      <c r="H3" s="260">
        <v>0</v>
      </c>
    </row>
    <row r="4" spans="1:12" ht="16" customHeight="1">
      <c r="A4" s="20"/>
      <c r="B4" s="20"/>
      <c r="C4" s="20"/>
      <c r="G4" s="258" t="s">
        <v>219</v>
      </c>
      <c r="H4" s="261">
        <f>H1-H3</f>
        <v>0</v>
      </c>
    </row>
    <row r="5" spans="1:12" ht="17.5">
      <c r="A5" s="302" t="s">
        <v>2</v>
      </c>
      <c r="B5" s="302"/>
      <c r="D5" s="30" t="s">
        <v>0</v>
      </c>
      <c r="E5" s="299" t="s">
        <v>3</v>
      </c>
      <c r="F5" s="299"/>
      <c r="G5" s="30"/>
      <c r="H5" s="50"/>
    </row>
    <row r="6" spans="1:12" ht="40" customHeight="1">
      <c r="A6" s="297">
        <f ca="1">TODAY()</f>
        <v>45386</v>
      </c>
      <c r="B6" s="298"/>
      <c r="D6" s="68">
        <f>'1 Controls'!$A$9</f>
        <v>0</v>
      </c>
      <c r="E6" s="300"/>
      <c r="F6" s="301"/>
      <c r="G6" s="6"/>
      <c r="H6" s="61"/>
      <c r="I6" s="18"/>
      <c r="J6" s="18"/>
    </row>
    <row r="7" spans="1:12">
      <c r="A7"/>
      <c r="B7"/>
      <c r="C7"/>
      <c r="D7"/>
      <c r="E7"/>
      <c r="F7"/>
      <c r="G7"/>
      <c r="H7"/>
      <c r="I7"/>
      <c r="J7"/>
    </row>
    <row r="8" spans="1:12" ht="35" customHeight="1">
      <c r="A8" s="45" t="s">
        <v>104</v>
      </c>
      <c r="B8" s="45" t="s">
        <v>13</v>
      </c>
      <c r="C8" s="45" t="s">
        <v>14</v>
      </c>
      <c r="D8" s="45" t="s">
        <v>228</v>
      </c>
      <c r="E8" s="76" t="s">
        <v>17</v>
      </c>
      <c r="F8" s="45" t="s">
        <v>11</v>
      </c>
      <c r="G8" s="45" t="s">
        <v>144</v>
      </c>
      <c r="H8" s="51" t="s">
        <v>16</v>
      </c>
      <c r="I8" s="45" t="s">
        <v>8</v>
      </c>
      <c r="J8" s="45" t="s">
        <v>147</v>
      </c>
      <c r="K8" s="45" t="s">
        <v>84</v>
      </c>
      <c r="L8" s="45" t="s">
        <v>169</v>
      </c>
    </row>
    <row r="9" spans="1:12">
      <c r="A9" s="132">
        <f>ROUNDUP(((T_Activities[[#This Row],[Dates]]-'1 Controls'!$I$12)/7),0)</f>
        <v>6472</v>
      </c>
      <c r="B9" s="133">
        <v>45292</v>
      </c>
      <c r="C9" s="134">
        <f>IF(T_Activities[[#This Row],[Is Holiday]]=TRUE,"Holiday",T_Activities[[#This Row],[Dates]])</f>
        <v>45292</v>
      </c>
      <c r="D9" s="67"/>
      <c r="E9" s="135"/>
      <c r="F9" s="66"/>
      <c r="G9" s="153"/>
      <c r="H9" s="66"/>
      <c r="I9" s="66"/>
      <c r="J9" s="165"/>
      <c r="K9" s="21" t="b">
        <f>IF(_xlfn.IFNA(VLOOKUP(B9,Holidays[],3,FALSE),0)=0,FALSE,VLOOKUP(B9,Holidays[],4,FALSE))</f>
        <v>0</v>
      </c>
      <c r="L9" s="21" t="e">
        <f>VLOOKUP(T_Activities[[#This Row],[Project]],T_ProjectList[],2)</f>
        <v>#N/A</v>
      </c>
    </row>
    <row r="10" spans="1:12">
      <c r="A10" s="132">
        <f>ROUNDUP(((T_Activities[[#This Row],[Dates]]-'1 Controls'!$I$12)/7),0)</f>
        <v>1</v>
      </c>
      <c r="B10" s="133"/>
      <c r="C10" s="134">
        <f>IF(T_Activities[[#This Row],[Is Holiday]]=TRUE,"Holiday",T_Activities[[#This Row],[Dates]])</f>
        <v>0</v>
      </c>
      <c r="D10" s="67"/>
      <c r="E10" s="135"/>
      <c r="F10" s="66"/>
      <c r="G10" s="153"/>
      <c r="H10" s="66"/>
      <c r="I10" s="66"/>
      <c r="J10" s="165"/>
      <c r="K10" s="21" t="b">
        <f>IF(_xlfn.IFNA(VLOOKUP(B10,Holidays[],3,FALSE),0)=0,FALSE,VLOOKUP(B10,Holidays[],4,FALSE))</f>
        <v>0</v>
      </c>
      <c r="L10" s="21" t="e">
        <f>VLOOKUP(T_Activities[[#This Row],[Project]],T_ProjectList[],2)</f>
        <v>#N/A</v>
      </c>
    </row>
    <row r="11" spans="1:12">
      <c r="A11" s="132">
        <f>ROUNDUP(((T_Activities[[#This Row],[Dates]]-'1 Controls'!$I$12)/7),0)</f>
        <v>1</v>
      </c>
      <c r="B11" s="133"/>
      <c r="C11" s="134">
        <f>IF(T_Activities[[#This Row],[Is Holiday]]=TRUE,"Holiday",T_Activities[[#This Row],[Dates]])</f>
        <v>0</v>
      </c>
      <c r="D11" s="67"/>
      <c r="E11" s="135"/>
      <c r="F11" s="66"/>
      <c r="G11" s="153"/>
      <c r="H11" s="66"/>
      <c r="I11" s="66"/>
      <c r="J11" s="165"/>
      <c r="K11" s="21" t="b">
        <f>IF(_xlfn.IFNA(VLOOKUP(B11,Holidays[],3,FALSE),0)=0,FALSE,VLOOKUP(B11,Holidays[],4,FALSE))</f>
        <v>0</v>
      </c>
      <c r="L11" s="21" t="e">
        <f>VLOOKUP(T_Activities[[#This Row],[Project]],T_ProjectList[],2)</f>
        <v>#N/A</v>
      </c>
    </row>
    <row r="12" spans="1:12">
      <c r="A12" s="132">
        <f>ROUNDUP(((T_Activities[[#This Row],[Dates]]-'1 Controls'!$I$12)/7),0)</f>
        <v>1</v>
      </c>
      <c r="B12" s="133"/>
      <c r="C12" s="134">
        <f>IF(T_Activities[[#This Row],[Is Holiday]]=TRUE,"Holiday",T_Activities[[#This Row],[Dates]])</f>
        <v>0</v>
      </c>
      <c r="D12" s="67"/>
      <c r="E12" s="135"/>
      <c r="F12" s="66"/>
      <c r="G12" s="153"/>
      <c r="H12" s="66"/>
      <c r="I12" s="66"/>
      <c r="J12" s="165"/>
      <c r="K12" s="21" t="b">
        <f>IF(_xlfn.IFNA(VLOOKUP(B12,Holidays[],3,FALSE),0)=0,FALSE,VLOOKUP(B12,Holidays[],4,FALSE))</f>
        <v>0</v>
      </c>
      <c r="L12" s="21" t="e">
        <f>VLOOKUP(T_Activities[[#This Row],[Project]],T_ProjectList[],2)</f>
        <v>#N/A</v>
      </c>
    </row>
    <row r="13" spans="1:12">
      <c r="A13" s="132">
        <f>ROUNDUP(((T_Activities[[#This Row],[Dates]]-'1 Controls'!$I$12)/7),0)</f>
        <v>1</v>
      </c>
      <c r="B13" s="133"/>
      <c r="C13" s="134">
        <f>IF(T_Activities[[#This Row],[Is Holiday]]=TRUE,"Holiday",T_Activities[[#This Row],[Dates]])</f>
        <v>0</v>
      </c>
      <c r="D13" s="67"/>
      <c r="E13" s="135"/>
      <c r="F13" s="66"/>
      <c r="G13" s="153"/>
      <c r="H13" s="66"/>
      <c r="I13" s="66"/>
      <c r="J13" s="165"/>
      <c r="K13" s="21" t="b">
        <f>IF(_xlfn.IFNA(VLOOKUP(B13,Holidays[],3,FALSE),0)=0,FALSE,VLOOKUP(B13,Holidays[],4,FALSE))</f>
        <v>0</v>
      </c>
      <c r="L13" s="21" t="e">
        <f>VLOOKUP(T_Activities[[#This Row],[Project]],T_ProjectList[],2)</f>
        <v>#N/A</v>
      </c>
    </row>
    <row r="14" spans="1:12">
      <c r="A14" s="132">
        <f>ROUNDUP(((T_Activities[[#This Row],[Dates]]-'1 Controls'!$I$12)/7),0)</f>
        <v>1</v>
      </c>
      <c r="B14" s="133"/>
      <c r="C14" s="134">
        <f>IF(T_Activities[[#This Row],[Is Holiday]]=TRUE,"Holiday",T_Activities[[#This Row],[Dates]])</f>
        <v>0</v>
      </c>
      <c r="D14" s="67"/>
      <c r="E14" s="135"/>
      <c r="F14" s="66"/>
      <c r="G14" s="153"/>
      <c r="H14" s="66"/>
      <c r="I14" s="66"/>
      <c r="J14" s="165"/>
      <c r="K14" s="21" t="b">
        <f>IF(_xlfn.IFNA(VLOOKUP(B14,Holidays[],3,FALSE),0)=0,FALSE,VLOOKUP(B14,Holidays[],4,FALSE))</f>
        <v>0</v>
      </c>
      <c r="L14" s="21" t="e">
        <f>VLOOKUP(T_Activities[[#This Row],[Project]],T_ProjectList[],2)</f>
        <v>#N/A</v>
      </c>
    </row>
    <row r="15" spans="1:12">
      <c r="A15" s="132">
        <f>ROUNDUP(((T_Activities[[#This Row],[Dates]]-'1 Controls'!$I$12)/7),0)</f>
        <v>1</v>
      </c>
      <c r="B15" s="133"/>
      <c r="C15" s="134">
        <f>IF(T_Activities[[#This Row],[Is Holiday]]=TRUE,"Holiday",T_Activities[[#This Row],[Dates]])</f>
        <v>0</v>
      </c>
      <c r="D15" s="67"/>
      <c r="E15" s="135"/>
      <c r="F15" s="66"/>
      <c r="G15" s="153"/>
      <c r="H15" s="66"/>
      <c r="I15" s="66"/>
      <c r="J15" s="165"/>
      <c r="K15" s="21" t="b">
        <f>IF(_xlfn.IFNA(VLOOKUP(B15,Holidays[],3,FALSE),0)=0,FALSE,VLOOKUP(B15,Holidays[],4,FALSE))</f>
        <v>0</v>
      </c>
      <c r="L15" s="21" t="e">
        <f>VLOOKUP(T_Activities[[#This Row],[Project]],T_ProjectList[],2)</f>
        <v>#N/A</v>
      </c>
    </row>
    <row r="16" spans="1:12">
      <c r="A16" s="132">
        <f>ROUNDUP(((T_Activities[[#This Row],[Dates]]-'1 Controls'!$I$12)/7),0)</f>
        <v>1</v>
      </c>
      <c r="B16" s="133"/>
      <c r="C16" s="134">
        <f>IF(T_Activities[[#This Row],[Is Holiday]]=TRUE,"Holiday",T_Activities[[#This Row],[Dates]])</f>
        <v>0</v>
      </c>
      <c r="D16" s="67"/>
      <c r="E16" s="135"/>
      <c r="F16" s="66"/>
      <c r="G16" s="153"/>
      <c r="H16" s="66"/>
      <c r="I16" s="66"/>
      <c r="J16" s="165"/>
      <c r="K16" s="21" t="b">
        <f>IF(_xlfn.IFNA(VLOOKUP(B16,Holidays[],3,FALSE),0)=0,FALSE,VLOOKUP(B16,Holidays[],4,FALSE))</f>
        <v>0</v>
      </c>
      <c r="L16" s="21" t="e">
        <f>VLOOKUP(T_Activities[[#This Row],[Project]],T_ProjectList[],2)</f>
        <v>#N/A</v>
      </c>
    </row>
    <row r="17" spans="1:12">
      <c r="A17" s="132">
        <f>ROUNDUP(((T_Activities[[#This Row],[Dates]]-'1 Controls'!$I$12)/7),0)</f>
        <v>1</v>
      </c>
      <c r="B17" s="133"/>
      <c r="C17" s="134">
        <f>IF(T_Activities[[#This Row],[Is Holiday]]=TRUE,"Holiday",T_Activities[[#This Row],[Dates]])</f>
        <v>0</v>
      </c>
      <c r="D17" s="67"/>
      <c r="E17" s="135"/>
      <c r="F17" s="66"/>
      <c r="G17" s="153"/>
      <c r="H17" s="66"/>
      <c r="I17" s="66"/>
      <c r="J17" s="165"/>
      <c r="K17" s="21" t="b">
        <f>IF(_xlfn.IFNA(VLOOKUP(B17,Holidays[],3,FALSE),0)=0,FALSE,VLOOKUP(B17,Holidays[],4,FALSE))</f>
        <v>0</v>
      </c>
      <c r="L17" s="21" t="e">
        <f>VLOOKUP(T_Activities[[#This Row],[Project]],T_ProjectList[],2)</f>
        <v>#N/A</v>
      </c>
    </row>
    <row r="18" spans="1:12">
      <c r="A18" s="132">
        <f>ROUNDUP(((T_Activities[[#This Row],[Dates]]-'1 Controls'!$I$12)/7),0)</f>
        <v>1</v>
      </c>
      <c r="B18" s="133"/>
      <c r="C18" s="134">
        <f>IF(T_Activities[[#This Row],[Is Holiday]]=TRUE,"Holiday",T_Activities[[#This Row],[Dates]])</f>
        <v>0</v>
      </c>
      <c r="D18" s="67"/>
      <c r="E18" s="135"/>
      <c r="F18" s="66"/>
      <c r="G18" s="153"/>
      <c r="H18" s="66"/>
      <c r="I18" s="66"/>
      <c r="J18" s="165"/>
      <c r="K18" s="21" t="b">
        <f>IF(_xlfn.IFNA(VLOOKUP(B18,Holidays[],3,FALSE),0)=0,FALSE,VLOOKUP(B18,Holidays[],4,FALSE))</f>
        <v>0</v>
      </c>
      <c r="L18" s="21" t="e">
        <f>VLOOKUP(T_Activities[[#This Row],[Project]],T_ProjectList[],2)</f>
        <v>#N/A</v>
      </c>
    </row>
    <row r="19" spans="1:12">
      <c r="A19" s="132">
        <f>ROUNDUP(((T_Activities[[#This Row],[Dates]]-'1 Controls'!$I$12)/7),0)</f>
        <v>1</v>
      </c>
      <c r="B19" s="133"/>
      <c r="C19" s="134">
        <f>IF(T_Activities[[#This Row],[Is Holiday]]=TRUE,"Holiday",T_Activities[[#This Row],[Dates]])</f>
        <v>0</v>
      </c>
      <c r="D19" s="67"/>
      <c r="E19" s="135"/>
      <c r="F19" s="66"/>
      <c r="G19" s="153"/>
      <c r="H19" s="66"/>
      <c r="I19" s="66"/>
      <c r="J19" s="165"/>
      <c r="K19" s="21" t="b">
        <f>IF(_xlfn.IFNA(VLOOKUP(B19,Holidays[],3,FALSE),0)=0,FALSE,VLOOKUP(B19,Holidays[],4,FALSE))</f>
        <v>0</v>
      </c>
      <c r="L19" s="21" t="e">
        <f>VLOOKUP(T_Activities[[#This Row],[Project]],T_ProjectList[],2)</f>
        <v>#N/A</v>
      </c>
    </row>
    <row r="20" spans="1:12">
      <c r="A20" s="132">
        <f>ROUNDUP(((T_Activities[[#This Row],[Dates]]-'1 Controls'!$I$12)/7),0)</f>
        <v>1</v>
      </c>
      <c r="B20" s="133"/>
      <c r="C20" s="134">
        <f>IF(T_Activities[[#This Row],[Is Holiday]]=TRUE,"Holiday",T_Activities[[#This Row],[Dates]])</f>
        <v>0</v>
      </c>
      <c r="D20" s="67"/>
      <c r="E20" s="135"/>
      <c r="F20" s="66"/>
      <c r="G20" s="153"/>
      <c r="H20" s="66"/>
      <c r="I20" s="66"/>
      <c r="J20" s="165"/>
      <c r="K20" s="21" t="b">
        <f>IF(_xlfn.IFNA(VLOOKUP(B20,Holidays[],3,FALSE),0)=0,FALSE,VLOOKUP(B20,Holidays[],4,FALSE))</f>
        <v>0</v>
      </c>
      <c r="L20" s="21" t="e">
        <f>VLOOKUP(T_Activities[[#This Row],[Project]],T_ProjectList[],2)</f>
        <v>#N/A</v>
      </c>
    </row>
    <row r="21" spans="1:12">
      <c r="A21" s="132">
        <f>ROUNDUP(((T_Activities[[#This Row],[Dates]]-'1 Controls'!$I$12)/7),0)</f>
        <v>1</v>
      </c>
      <c r="B21" s="133"/>
      <c r="C21" s="134">
        <f>IF(T_Activities[[#This Row],[Is Holiday]]=TRUE,"Holiday",T_Activities[[#This Row],[Dates]])</f>
        <v>0</v>
      </c>
      <c r="D21" s="67"/>
      <c r="E21" s="135"/>
      <c r="F21" s="66"/>
      <c r="G21" s="153"/>
      <c r="H21" s="66"/>
      <c r="I21" s="66"/>
      <c r="J21" s="165"/>
      <c r="K21" s="21" t="b">
        <f>IF(_xlfn.IFNA(VLOOKUP(B21,Holidays[],3,FALSE),0)=0,FALSE,VLOOKUP(B21,Holidays[],4,FALSE))</f>
        <v>0</v>
      </c>
      <c r="L21" s="21" t="e">
        <f>VLOOKUP(T_Activities[[#This Row],[Project]],T_ProjectList[],2)</f>
        <v>#N/A</v>
      </c>
    </row>
    <row r="22" spans="1:12">
      <c r="A22" s="132">
        <f>ROUNDUP(((T_Activities[[#This Row],[Dates]]-'1 Controls'!$I$12)/7),0)</f>
        <v>1</v>
      </c>
      <c r="B22" s="133"/>
      <c r="C22" s="134">
        <f>IF(T_Activities[[#This Row],[Is Holiday]]=TRUE,"Holiday",T_Activities[[#This Row],[Dates]])</f>
        <v>0</v>
      </c>
      <c r="D22" s="67"/>
      <c r="E22" s="135"/>
      <c r="F22" s="66"/>
      <c r="G22" s="153"/>
      <c r="H22" s="66"/>
      <c r="I22" s="66"/>
      <c r="J22" s="165"/>
      <c r="K22" s="21" t="b">
        <f>IF(_xlfn.IFNA(VLOOKUP(B22,Holidays[],3,FALSE),0)=0,FALSE,VLOOKUP(B22,Holidays[],4,FALSE))</f>
        <v>0</v>
      </c>
      <c r="L22" s="21" t="e">
        <f>VLOOKUP(T_Activities[[#This Row],[Project]],T_ProjectList[],2)</f>
        <v>#N/A</v>
      </c>
    </row>
    <row r="23" spans="1:12">
      <c r="A23" s="132">
        <f>ROUNDUP(((T_Activities[[#This Row],[Dates]]-'1 Controls'!$I$12)/7),0)</f>
        <v>1</v>
      </c>
      <c r="B23" s="133"/>
      <c r="C23" s="134">
        <f>IF(T_Activities[[#This Row],[Is Holiday]]=TRUE,"Holiday",T_Activities[[#This Row],[Dates]])</f>
        <v>0</v>
      </c>
      <c r="D23" s="67"/>
      <c r="E23" s="135"/>
      <c r="F23" s="66"/>
      <c r="G23" s="153"/>
      <c r="H23" s="66"/>
      <c r="I23" s="66"/>
      <c r="J23" s="165"/>
      <c r="K23" s="21" t="b">
        <f>IF(_xlfn.IFNA(VLOOKUP(B23,Holidays[],3,FALSE),0)=0,FALSE,VLOOKUP(B23,Holidays[],4,FALSE))</f>
        <v>0</v>
      </c>
      <c r="L23" s="21" t="e">
        <f>VLOOKUP(T_Activities[[#This Row],[Project]],T_ProjectList[],2)</f>
        <v>#N/A</v>
      </c>
    </row>
    <row r="24" spans="1:12">
      <c r="A24" s="132">
        <f>ROUNDUP(((T_Activities[[#This Row],[Dates]]-'1 Controls'!$I$12)/7),0)</f>
        <v>1</v>
      </c>
      <c r="B24" s="133"/>
      <c r="C24" s="134">
        <f>IF(T_Activities[[#This Row],[Is Holiday]]=TRUE,"Holiday",T_Activities[[#This Row],[Dates]])</f>
        <v>0</v>
      </c>
      <c r="D24" s="67"/>
      <c r="E24" s="135"/>
      <c r="F24" s="66"/>
      <c r="G24" s="153"/>
      <c r="H24" s="66"/>
      <c r="I24" s="66"/>
      <c r="J24" s="165"/>
      <c r="K24" s="21" t="b">
        <f>IF(_xlfn.IFNA(VLOOKUP(B24,Holidays[],3,FALSE),0)=0,FALSE,VLOOKUP(B24,Holidays[],4,FALSE))</f>
        <v>0</v>
      </c>
      <c r="L24" s="21" t="e">
        <f>VLOOKUP(T_Activities[[#This Row],[Project]],T_ProjectList[],2)</f>
        <v>#N/A</v>
      </c>
    </row>
    <row r="25" spans="1:12">
      <c r="A25" s="132">
        <f>ROUNDUP(((T_Activities[[#This Row],[Dates]]-'1 Controls'!$I$12)/7),0)</f>
        <v>1</v>
      </c>
      <c r="B25" s="133"/>
      <c r="C25" s="134">
        <f>IF(T_Activities[[#This Row],[Is Holiday]]=TRUE,"Holiday",T_Activities[[#This Row],[Dates]])</f>
        <v>0</v>
      </c>
      <c r="D25" s="67"/>
      <c r="E25" s="135"/>
      <c r="F25" s="66"/>
      <c r="G25" s="153"/>
      <c r="H25" s="66"/>
      <c r="I25" s="66"/>
      <c r="J25" s="165"/>
      <c r="K25" s="21" t="b">
        <f>IF(_xlfn.IFNA(VLOOKUP(B25,Holidays[],3,FALSE),0)=0,FALSE,VLOOKUP(B25,Holidays[],4,FALSE))</f>
        <v>0</v>
      </c>
      <c r="L25" s="21" t="e">
        <f>VLOOKUP(T_Activities[[#This Row],[Project]],T_ProjectList[],2)</f>
        <v>#N/A</v>
      </c>
    </row>
    <row r="26" spans="1:12">
      <c r="A26" s="132">
        <f>ROUNDUP(((T_Activities[[#This Row],[Dates]]-'1 Controls'!$I$12)/7),0)</f>
        <v>1</v>
      </c>
      <c r="B26" s="133"/>
      <c r="C26" s="134">
        <f>IF(T_Activities[[#This Row],[Is Holiday]]=TRUE,"Holiday",T_Activities[[#This Row],[Dates]])</f>
        <v>0</v>
      </c>
      <c r="D26" s="67"/>
      <c r="E26" s="135"/>
      <c r="F26" s="66"/>
      <c r="G26" s="153"/>
      <c r="H26" s="66"/>
      <c r="I26" s="66"/>
      <c r="J26" s="165"/>
      <c r="K26" s="21" t="b">
        <f>IF(_xlfn.IFNA(VLOOKUP(B26,Holidays[],3,FALSE),0)=0,FALSE,VLOOKUP(B26,Holidays[],4,FALSE))</f>
        <v>0</v>
      </c>
      <c r="L26" s="21" t="e">
        <f>VLOOKUP(T_Activities[[#This Row],[Project]],T_ProjectList[],2)</f>
        <v>#N/A</v>
      </c>
    </row>
    <row r="27" spans="1:12">
      <c r="A27" s="132">
        <f>ROUNDUP(((T_Activities[[#This Row],[Dates]]-'1 Controls'!$I$12)/7),0)</f>
        <v>1</v>
      </c>
      <c r="B27" s="133"/>
      <c r="C27" s="134">
        <f>IF(T_Activities[[#This Row],[Is Holiday]]=TRUE,"Holiday",T_Activities[[#This Row],[Dates]])</f>
        <v>0</v>
      </c>
      <c r="D27" s="67"/>
      <c r="E27" s="135"/>
      <c r="F27" s="66"/>
      <c r="G27" s="153"/>
      <c r="H27" s="66"/>
      <c r="I27" s="66"/>
      <c r="J27" s="165"/>
      <c r="K27" s="21" t="b">
        <f>IF(_xlfn.IFNA(VLOOKUP(B27,Holidays[],3,FALSE),0)=0,FALSE,VLOOKUP(B27,Holidays[],4,FALSE))</f>
        <v>0</v>
      </c>
      <c r="L27" s="21" t="e">
        <f>VLOOKUP(T_Activities[[#This Row],[Project]],T_ProjectList[],2)</f>
        <v>#N/A</v>
      </c>
    </row>
    <row r="28" spans="1:12">
      <c r="A28" s="132">
        <f>ROUNDUP(((T_Activities[[#This Row],[Dates]]-'1 Controls'!$I$12)/7),0)</f>
        <v>1</v>
      </c>
      <c r="B28" s="133"/>
      <c r="C28" s="134">
        <f>IF(T_Activities[[#This Row],[Is Holiday]]=TRUE,"Holiday",T_Activities[[#This Row],[Dates]])</f>
        <v>0</v>
      </c>
      <c r="D28" s="67"/>
      <c r="E28" s="135"/>
      <c r="F28" s="66"/>
      <c r="G28" s="153"/>
      <c r="H28" s="66"/>
      <c r="I28" s="66"/>
      <c r="J28" s="165"/>
      <c r="K28" s="21" t="b">
        <f>IF(_xlfn.IFNA(VLOOKUP(B28,Holidays[],3,FALSE),0)=0,FALSE,VLOOKUP(B28,Holidays[],4,FALSE))</f>
        <v>0</v>
      </c>
      <c r="L28" s="21" t="e">
        <f>VLOOKUP(T_Activities[[#This Row],[Project]],T_ProjectList[],2)</f>
        <v>#N/A</v>
      </c>
    </row>
    <row r="29" spans="1:12">
      <c r="A29" s="132">
        <f>ROUNDUP(((T_Activities[[#This Row],[Dates]]-'1 Controls'!$I$12)/7),0)</f>
        <v>1</v>
      </c>
      <c r="B29" s="133"/>
      <c r="C29" s="134">
        <f>IF(T_Activities[[#This Row],[Is Holiday]]=TRUE,"Holiday",T_Activities[[#This Row],[Dates]])</f>
        <v>0</v>
      </c>
      <c r="D29" s="67"/>
      <c r="E29" s="135"/>
      <c r="F29" s="66"/>
      <c r="G29" s="153"/>
      <c r="H29" s="66"/>
      <c r="I29" s="66"/>
      <c r="J29" s="165"/>
      <c r="K29" s="21" t="b">
        <f>IF(_xlfn.IFNA(VLOOKUP(B29,Holidays[],3,FALSE),0)=0,FALSE,VLOOKUP(B29,Holidays[],4,FALSE))</f>
        <v>0</v>
      </c>
      <c r="L29" s="21" t="e">
        <f>VLOOKUP(T_Activities[[#This Row],[Project]],T_ProjectList[],2)</f>
        <v>#N/A</v>
      </c>
    </row>
    <row r="30" spans="1:12">
      <c r="A30" s="132">
        <f>ROUNDUP(((T_Activities[[#This Row],[Dates]]-'1 Controls'!$I$12)/7),0)</f>
        <v>1</v>
      </c>
      <c r="B30" s="133"/>
      <c r="C30" s="134">
        <f>IF(T_Activities[[#This Row],[Is Holiday]]=TRUE,"Holiday",T_Activities[[#This Row],[Dates]])</f>
        <v>0</v>
      </c>
      <c r="D30" s="67"/>
      <c r="E30" s="135"/>
      <c r="F30" s="66"/>
      <c r="G30" s="153"/>
      <c r="H30" s="66"/>
      <c r="I30" s="66"/>
      <c r="J30" s="165"/>
      <c r="K30" s="21" t="b">
        <f>IF(_xlfn.IFNA(VLOOKUP(B30,Holidays[],3,FALSE),0)=0,FALSE,VLOOKUP(B30,Holidays[],4,FALSE))</f>
        <v>0</v>
      </c>
      <c r="L30" s="21" t="e">
        <f>VLOOKUP(T_Activities[[#This Row],[Project]],T_ProjectList[],2)</f>
        <v>#N/A</v>
      </c>
    </row>
    <row r="31" spans="1:12">
      <c r="A31" s="132">
        <f>ROUNDUP(((T_Activities[[#This Row],[Dates]]-'1 Controls'!$I$12)/7),0)</f>
        <v>1</v>
      </c>
      <c r="B31" s="133"/>
      <c r="C31" s="134">
        <f>IF(T_Activities[[#This Row],[Is Holiday]]=TRUE,"Holiday",T_Activities[[#This Row],[Dates]])</f>
        <v>0</v>
      </c>
      <c r="D31" s="67"/>
      <c r="E31" s="135"/>
      <c r="F31" s="66"/>
      <c r="G31" s="153"/>
      <c r="H31" s="66"/>
      <c r="I31" s="66"/>
      <c r="J31" s="165"/>
      <c r="K31" s="21" t="b">
        <f>IF(_xlfn.IFNA(VLOOKUP(B31,Holidays[],3,FALSE),0)=0,FALSE,VLOOKUP(B31,Holidays[],4,FALSE))</f>
        <v>0</v>
      </c>
      <c r="L31" s="21" t="e">
        <f>VLOOKUP(T_Activities[[#This Row],[Project]],T_ProjectList[],2)</f>
        <v>#N/A</v>
      </c>
    </row>
    <row r="32" spans="1:12">
      <c r="A32" s="132">
        <f>ROUNDUP(((T_Activities[[#This Row],[Dates]]-'1 Controls'!$I$12)/7),0)</f>
        <v>1</v>
      </c>
      <c r="B32" s="133"/>
      <c r="C32" s="134">
        <f>IF(T_Activities[[#This Row],[Is Holiday]]=TRUE,"Holiday",T_Activities[[#This Row],[Dates]])</f>
        <v>0</v>
      </c>
      <c r="D32" s="67"/>
      <c r="E32" s="135"/>
      <c r="F32" s="66"/>
      <c r="G32" s="153"/>
      <c r="H32" s="66"/>
      <c r="I32" s="66"/>
      <c r="J32" s="165"/>
      <c r="K32" s="21" t="b">
        <f>IF(_xlfn.IFNA(VLOOKUP(B32,Holidays[],3,FALSE),0)=0,FALSE,VLOOKUP(B32,Holidays[],4,FALSE))</f>
        <v>0</v>
      </c>
      <c r="L32" s="21" t="e">
        <f>VLOOKUP(T_Activities[[#This Row],[Project]],T_ProjectList[],2)</f>
        <v>#N/A</v>
      </c>
    </row>
    <row r="33" spans="1:12">
      <c r="A33" s="132">
        <f>ROUNDUP(((T_Activities[[#This Row],[Dates]]-'1 Controls'!$I$12)/7),0)</f>
        <v>1</v>
      </c>
      <c r="B33" s="133"/>
      <c r="C33" s="134">
        <f>IF(T_Activities[[#This Row],[Is Holiday]]=TRUE,"Holiday",T_Activities[[#This Row],[Dates]])</f>
        <v>0</v>
      </c>
      <c r="D33" s="67"/>
      <c r="E33" s="135"/>
      <c r="F33" s="66"/>
      <c r="G33" s="153"/>
      <c r="H33" s="66"/>
      <c r="I33" s="66"/>
      <c r="J33" s="165"/>
      <c r="K33" s="21" t="b">
        <f>IF(_xlfn.IFNA(VLOOKUP(B33,Holidays[],3,FALSE),0)=0,FALSE,VLOOKUP(B33,Holidays[],4,FALSE))</f>
        <v>0</v>
      </c>
      <c r="L33" s="21" t="e">
        <f>VLOOKUP(T_Activities[[#This Row],[Project]],T_ProjectList[],2)</f>
        <v>#N/A</v>
      </c>
    </row>
    <row r="34" spans="1:12">
      <c r="A34" s="132">
        <f>ROUNDUP(((T_Activities[[#This Row],[Dates]]-'1 Controls'!$I$12)/7),0)</f>
        <v>1</v>
      </c>
      <c r="B34" s="133"/>
      <c r="C34" s="134">
        <f>IF(T_Activities[[#This Row],[Is Holiday]]=TRUE,"Holiday",T_Activities[[#This Row],[Dates]])</f>
        <v>0</v>
      </c>
      <c r="D34" s="67"/>
      <c r="E34" s="135"/>
      <c r="F34" s="66"/>
      <c r="G34" s="153"/>
      <c r="H34" s="66"/>
      <c r="I34" s="66"/>
      <c r="J34" s="165"/>
      <c r="K34" s="21" t="b">
        <f>IF(_xlfn.IFNA(VLOOKUP(B34,Holidays[],3,FALSE),0)=0,FALSE,VLOOKUP(B34,Holidays[],4,FALSE))</f>
        <v>0</v>
      </c>
      <c r="L34" s="21" t="e">
        <f>VLOOKUP(T_Activities[[#This Row],[Project]],T_ProjectList[],2)</f>
        <v>#N/A</v>
      </c>
    </row>
    <row r="35" spans="1:12">
      <c r="A35" s="132">
        <f>ROUNDUP(((T_Activities[[#This Row],[Dates]]-'1 Controls'!$I$12)/7),0)</f>
        <v>1</v>
      </c>
      <c r="B35" s="133"/>
      <c r="C35" s="134">
        <f>IF(T_Activities[[#This Row],[Is Holiday]]=TRUE,"Holiday",T_Activities[[#This Row],[Dates]])</f>
        <v>0</v>
      </c>
      <c r="D35" s="67"/>
      <c r="E35" s="135"/>
      <c r="F35" s="66"/>
      <c r="G35" s="153"/>
      <c r="H35" s="66"/>
      <c r="I35" s="66"/>
      <c r="J35" s="165"/>
      <c r="K35" s="21" t="b">
        <f>IF(_xlfn.IFNA(VLOOKUP(B35,Holidays[],3,FALSE),0)=0,FALSE,VLOOKUP(B35,Holidays[],4,FALSE))</f>
        <v>0</v>
      </c>
      <c r="L35" s="21" t="e">
        <f>VLOOKUP(T_Activities[[#This Row],[Project]],T_ProjectList[],2)</f>
        <v>#N/A</v>
      </c>
    </row>
    <row r="36" spans="1:12">
      <c r="A36" s="132">
        <f>ROUNDUP(((T_Activities[[#This Row],[Dates]]-'1 Controls'!$I$12)/7),0)</f>
        <v>1</v>
      </c>
      <c r="B36" s="133"/>
      <c r="C36" s="134">
        <f>IF(T_Activities[[#This Row],[Is Holiday]]=TRUE,"Holiday",T_Activities[[#This Row],[Dates]])</f>
        <v>0</v>
      </c>
      <c r="D36" s="67"/>
      <c r="E36" s="135"/>
      <c r="F36" s="66"/>
      <c r="G36" s="153"/>
      <c r="H36" s="66"/>
      <c r="I36" s="66"/>
      <c r="J36" s="165"/>
      <c r="K36" s="21" t="b">
        <f>IF(_xlfn.IFNA(VLOOKUP(B36,Holidays[],3,FALSE),0)=0,FALSE,VLOOKUP(B36,Holidays[],4,FALSE))</f>
        <v>0</v>
      </c>
      <c r="L36" s="21" t="e">
        <f>VLOOKUP(T_Activities[[#This Row],[Project]],T_ProjectList[],2)</f>
        <v>#N/A</v>
      </c>
    </row>
    <row r="37" spans="1:12">
      <c r="A37" s="132">
        <f>ROUNDUP(((T_Activities[[#This Row],[Dates]]-'1 Controls'!$I$12)/7),0)</f>
        <v>1</v>
      </c>
      <c r="B37" s="133"/>
      <c r="C37" s="134">
        <f>IF(T_Activities[[#This Row],[Is Holiday]]=TRUE,"Holiday",T_Activities[[#This Row],[Dates]])</f>
        <v>0</v>
      </c>
      <c r="D37" s="67"/>
      <c r="E37" s="135"/>
      <c r="F37" s="66"/>
      <c r="G37" s="153"/>
      <c r="H37" s="66"/>
      <c r="I37" s="66"/>
      <c r="J37" s="165"/>
      <c r="K37" s="21" t="b">
        <f>IF(_xlfn.IFNA(VLOOKUP(B37,Holidays[],3,FALSE),0)=0,FALSE,VLOOKUP(B37,Holidays[],4,FALSE))</f>
        <v>0</v>
      </c>
      <c r="L37" s="21" t="e">
        <f>VLOOKUP(T_Activities[[#This Row],[Project]],T_ProjectList[],2)</f>
        <v>#N/A</v>
      </c>
    </row>
    <row r="38" spans="1:12">
      <c r="A38" s="132">
        <f>ROUNDUP(((T_Activities[[#This Row],[Dates]]-'1 Controls'!$I$12)/7),0)</f>
        <v>1</v>
      </c>
      <c r="B38" s="133"/>
      <c r="C38" s="134">
        <f>IF(T_Activities[[#This Row],[Is Holiday]]=TRUE,"Holiday",T_Activities[[#This Row],[Dates]])</f>
        <v>0</v>
      </c>
      <c r="D38" s="67"/>
      <c r="E38" s="135"/>
      <c r="F38" s="66"/>
      <c r="G38" s="153"/>
      <c r="H38" s="66"/>
      <c r="I38" s="66"/>
      <c r="J38" s="165"/>
      <c r="K38" s="21" t="b">
        <f>IF(_xlfn.IFNA(VLOOKUP(B38,Holidays[],3,FALSE),0)=0,FALSE,VLOOKUP(B38,Holidays[],4,FALSE))</f>
        <v>0</v>
      </c>
      <c r="L38" s="21" t="e">
        <f>VLOOKUP(T_Activities[[#This Row],[Project]],T_ProjectList[],2)</f>
        <v>#N/A</v>
      </c>
    </row>
    <row r="39" spans="1:12">
      <c r="A39" s="132">
        <f>ROUNDUP(((T_Activities[[#This Row],[Dates]]-'1 Controls'!$I$12)/7),0)</f>
        <v>1</v>
      </c>
      <c r="B39" s="133"/>
      <c r="C39" s="134">
        <f>IF(T_Activities[[#This Row],[Is Holiday]]=TRUE,"Holiday",T_Activities[[#This Row],[Dates]])</f>
        <v>0</v>
      </c>
      <c r="D39" s="67"/>
      <c r="E39" s="135"/>
      <c r="F39" s="66"/>
      <c r="G39" s="153"/>
      <c r="H39" s="66"/>
      <c r="I39" s="66"/>
      <c r="J39" s="165"/>
      <c r="K39" s="21" t="b">
        <f>IF(_xlfn.IFNA(VLOOKUP(B39,Holidays[],3,FALSE),0)=0,FALSE,VLOOKUP(B39,Holidays[],4,FALSE))</f>
        <v>0</v>
      </c>
      <c r="L39" s="21" t="e">
        <f>VLOOKUP(T_Activities[[#This Row],[Project]],T_ProjectList[],2)</f>
        <v>#N/A</v>
      </c>
    </row>
    <row r="40" spans="1:12">
      <c r="A40" s="132">
        <f>ROUNDUP(((T_Activities[[#This Row],[Dates]]-'1 Controls'!$I$12)/7),0)</f>
        <v>1</v>
      </c>
      <c r="B40" s="133"/>
      <c r="C40" s="134">
        <f>IF(T_Activities[[#This Row],[Is Holiday]]=TRUE,"Holiday",T_Activities[[#This Row],[Dates]])</f>
        <v>0</v>
      </c>
      <c r="D40" s="67"/>
      <c r="E40" s="135"/>
      <c r="F40" s="66"/>
      <c r="G40" s="153"/>
      <c r="H40" s="66"/>
      <c r="I40" s="66"/>
      <c r="J40" s="165"/>
      <c r="K40" s="21" t="b">
        <f>IF(_xlfn.IFNA(VLOOKUP(B40,Holidays[],3,FALSE),0)=0,FALSE,VLOOKUP(B40,Holidays[],4,FALSE))</f>
        <v>0</v>
      </c>
      <c r="L40" s="21" t="e">
        <f>VLOOKUP(T_Activities[[#This Row],[Project]],T_ProjectList[],2)</f>
        <v>#N/A</v>
      </c>
    </row>
    <row r="41" spans="1:12">
      <c r="A41" s="132">
        <f>ROUNDUP(((T_Activities[[#This Row],[Dates]]-'1 Controls'!$I$12)/7),0)</f>
        <v>1</v>
      </c>
      <c r="B41" s="133"/>
      <c r="C41" s="134">
        <f>IF(T_Activities[[#This Row],[Is Holiday]]=TRUE,"Holiday",T_Activities[[#This Row],[Dates]])</f>
        <v>0</v>
      </c>
      <c r="D41" s="67"/>
      <c r="E41" s="135"/>
      <c r="F41" s="66"/>
      <c r="G41" s="153"/>
      <c r="H41" s="66"/>
      <c r="I41" s="66"/>
      <c r="J41" s="165"/>
      <c r="K41" s="21" t="b">
        <f>IF(_xlfn.IFNA(VLOOKUP(B41,Holidays[],3,FALSE),0)=0,FALSE,VLOOKUP(B41,Holidays[],4,FALSE))</f>
        <v>0</v>
      </c>
      <c r="L41" s="21" t="e">
        <f>VLOOKUP(T_Activities[[#This Row],[Project]],T_ProjectList[],2)</f>
        <v>#N/A</v>
      </c>
    </row>
    <row r="42" spans="1:12">
      <c r="A42" s="132">
        <f>ROUNDUP(((T_Activities[[#This Row],[Dates]]-'1 Controls'!$I$12)/7),0)</f>
        <v>1</v>
      </c>
      <c r="B42" s="133"/>
      <c r="C42" s="134">
        <f>IF(T_Activities[[#This Row],[Is Holiday]]=TRUE,"Holiday",T_Activities[[#This Row],[Dates]])</f>
        <v>0</v>
      </c>
      <c r="D42" s="67"/>
      <c r="E42" s="135"/>
      <c r="F42" s="66"/>
      <c r="G42" s="153"/>
      <c r="H42" s="66"/>
      <c r="I42" s="66"/>
      <c r="J42" s="165"/>
      <c r="K42" s="21" t="b">
        <f>IF(_xlfn.IFNA(VLOOKUP(B42,Holidays[],3,FALSE),0)=0,FALSE,VLOOKUP(B42,Holidays[],4,FALSE))</f>
        <v>0</v>
      </c>
      <c r="L42" s="21" t="e">
        <f>VLOOKUP(T_Activities[[#This Row],[Project]],T_ProjectList[],2)</f>
        <v>#N/A</v>
      </c>
    </row>
    <row r="43" spans="1:12">
      <c r="A43" s="132">
        <f>ROUNDUP(((T_Activities[[#This Row],[Dates]]-'1 Controls'!$I$12)/7),0)</f>
        <v>1</v>
      </c>
      <c r="B43" s="133"/>
      <c r="C43" s="234">
        <f>IF(T_Activities[[#This Row],[Is Holiday]]=TRUE,"Holiday",T_Activities[[#This Row],[Dates]])</f>
        <v>0</v>
      </c>
      <c r="D43" s="67"/>
      <c r="E43" s="135"/>
      <c r="F43" s="66"/>
      <c r="G43" s="236"/>
      <c r="H43" s="235"/>
      <c r="I43" s="235"/>
      <c r="J43" s="165"/>
      <c r="K43" s="21" t="b">
        <f>IF(_xlfn.IFNA(VLOOKUP(B43,Holidays[],3,FALSE),0)=0,FALSE,VLOOKUP(B43,Holidays[],4,FALSE))</f>
        <v>0</v>
      </c>
      <c r="L43" s="21" t="e">
        <f>VLOOKUP(T_Activities[[#This Row],[Project]],T_ProjectList[],2)</f>
        <v>#N/A</v>
      </c>
    </row>
  </sheetData>
  <sheetProtection selectLockedCells="1" autoFilter="0"/>
  <mergeCells count="5">
    <mergeCell ref="A1:D3"/>
    <mergeCell ref="A6:B6"/>
    <mergeCell ref="E5:F5"/>
    <mergeCell ref="E6:F6"/>
    <mergeCell ref="A5:B5"/>
  </mergeCells>
  <phoneticPr fontId="26" type="noConversion"/>
  <conditionalFormatting sqref="A9:J43">
    <cfRule type="expression" dxfId="18" priority="50">
      <formula>ISODD($A9)</formula>
    </cfRule>
  </conditionalFormatting>
  <conditionalFormatting sqref="E6:F6 B9:B43 D9:J43">
    <cfRule type="containsBlanks" dxfId="17" priority="49">
      <formula>LEN(TRIM(B6))=0</formula>
    </cfRule>
  </conditionalFormatting>
  <conditionalFormatting sqref="H2">
    <cfRule type="containsBlanks" dxfId="16" priority="1">
      <formula>LEN(TRIM(H2))=0</formula>
    </cfRule>
    <cfRule type="expression" dxfId="15" priority="2">
      <formula>ISODD($A2)</formula>
    </cfRule>
  </conditionalFormatting>
  <dataValidations count="3">
    <dataValidation type="list" allowBlank="1" showInputMessage="1" showErrorMessage="1" sqref="E6:F6 G9:G43" xr:uid="{00000000-0002-0000-0300-000000000000}">
      <formula1>NRConsultantInitials</formula1>
    </dataValidation>
    <dataValidation type="list" allowBlank="1" showInputMessage="1" showErrorMessage="1" sqref="F9:F43" xr:uid="{00000000-0002-0000-0300-000001000000}">
      <formula1>NRProjectList</formula1>
    </dataValidation>
    <dataValidation type="list" allowBlank="1" showInputMessage="1" showErrorMessage="1" sqref="J9:J43" xr:uid="{00000000-0002-0000-0300-000002000000}">
      <formula1>NRDeliverables</formula1>
    </dataValidation>
  </dataValidations>
  <pageMargins left="0.25" right="0.25" top="0.75" bottom="0.75" header="0.3" footer="0.3"/>
  <pageSetup paperSize="8" scale="96" fitToHeight="0" orientation="landscape" horizontalDpi="0" verticalDpi="0"/>
  <headerFooter>
    <oddFooter>&amp;LBusiness Analysts Pty Ltd_x000D_ABN: 45 110 689 702_x000D_www.busanalysts.com.au_x000D_info@busanalysts.com.au&amp;RPage &amp;P of &amp;N</oddFooter>
  </headerFooter>
  <colBreaks count="1" manualBreakCount="1">
    <brk id="13" max="1048575" man="1"/>
  </colBreaks>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Settings!$L$2:$L$6</xm:f>
          </x14:formula1>
          <xm:sqref>E9:E43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9"/>
  <sheetViews>
    <sheetView showGridLines="0" topLeftCell="C1" workbookViewId="0">
      <selection activeCell="G6" sqref="G6:G7"/>
    </sheetView>
  </sheetViews>
  <sheetFormatPr defaultColWidth="11" defaultRowHeight="15.5"/>
  <cols>
    <col min="1" max="1" width="22.19921875" style="115" hidden="1" customWidth="1"/>
    <col min="2" max="2" width="14.796875" style="19" hidden="1" customWidth="1"/>
    <col min="3" max="3" width="20.296875" style="19" customWidth="1"/>
    <col min="4" max="4" width="20" style="19" customWidth="1"/>
    <col min="5" max="5" width="43.59765625" style="19" customWidth="1"/>
    <col min="6" max="6" width="26.19921875" style="115" bestFit="1" customWidth="1"/>
    <col min="7" max="7" width="43.59765625" style="115" customWidth="1"/>
    <col min="8" max="9" width="24" style="115" customWidth="1"/>
    <col min="10" max="10" width="26" style="115" customWidth="1"/>
    <col min="11" max="11" width="40.59765625" style="115" customWidth="1"/>
    <col min="12" max="12" width="13" style="115" customWidth="1"/>
    <col min="13" max="13" width="34.19921875" style="115" customWidth="1"/>
    <col min="14" max="16384" width="11" style="115"/>
  </cols>
  <sheetData>
    <row r="1" spans="1:12" ht="16" customHeight="1">
      <c r="C1" s="304" t="s">
        <v>98</v>
      </c>
      <c r="D1" s="304"/>
      <c r="E1" s="304"/>
      <c r="F1" s="1"/>
      <c r="G1" s="114"/>
      <c r="H1" s="114"/>
      <c r="I1" s="114"/>
    </row>
    <row r="2" spans="1:12" ht="16" customHeight="1">
      <c r="C2" s="304"/>
      <c r="D2" s="304"/>
      <c r="E2" s="304"/>
      <c r="F2" s="1"/>
      <c r="G2" s="114"/>
      <c r="H2" s="114"/>
      <c r="I2" s="114"/>
    </row>
    <row r="3" spans="1:12" ht="16" customHeight="1">
      <c r="C3" s="304"/>
      <c r="D3" s="304"/>
      <c r="E3" s="304"/>
      <c r="F3" s="1"/>
      <c r="G3" s="114"/>
      <c r="H3" s="114"/>
      <c r="I3" s="114"/>
    </row>
    <row r="4" spans="1:12" ht="16" customHeight="1">
      <c r="C4" s="20"/>
      <c r="D4" s="20"/>
      <c r="E4" s="20"/>
    </row>
    <row r="5" spans="1:12" ht="36" customHeight="1">
      <c r="C5" s="17" t="s">
        <v>2</v>
      </c>
      <c r="D5" s="116"/>
      <c r="E5" s="30" t="s">
        <v>0</v>
      </c>
      <c r="G5" s="208" t="s">
        <v>3</v>
      </c>
      <c r="H5" s="16"/>
      <c r="I5" s="38"/>
    </row>
    <row r="6" spans="1:12">
      <c r="C6" s="297">
        <f ca="1">TODAY()</f>
        <v>45386</v>
      </c>
      <c r="D6" s="298"/>
      <c r="E6" s="307">
        <f>'1 Controls'!$A$9</f>
        <v>0</v>
      </c>
      <c r="G6" s="305"/>
      <c r="I6" s="39"/>
      <c r="K6" s="117"/>
    </row>
    <row r="7" spans="1:12">
      <c r="E7" s="308"/>
      <c r="G7" s="306"/>
      <c r="I7" s="39"/>
      <c r="K7" s="65"/>
    </row>
    <row r="8" spans="1:12">
      <c r="C8" s="64"/>
      <c r="D8" s="116"/>
      <c r="F8" s="39"/>
      <c r="G8" s="39"/>
      <c r="H8" s="39"/>
      <c r="I8" s="39"/>
      <c r="J8" s="39"/>
      <c r="K8" s="65"/>
    </row>
    <row r="9" spans="1:12" ht="20">
      <c r="C9" s="309" t="s">
        <v>94</v>
      </c>
      <c r="D9" s="309"/>
      <c r="E9" s="309"/>
      <c r="F9" s="309"/>
      <c r="G9" s="309"/>
      <c r="H9" s="309"/>
      <c r="I9" s="309"/>
      <c r="J9" s="118"/>
      <c r="K9" s="118"/>
    </row>
    <row r="10" spans="1:12">
      <c r="A10" s="197" t="s">
        <v>169</v>
      </c>
      <c r="B10" s="197" t="s">
        <v>12</v>
      </c>
      <c r="C10" s="197" t="s">
        <v>91</v>
      </c>
      <c r="D10" s="197" t="s">
        <v>92</v>
      </c>
      <c r="E10" s="197" t="s">
        <v>93</v>
      </c>
      <c r="F10" s="207" t="s">
        <v>168</v>
      </c>
      <c r="G10" s="197" t="s">
        <v>166</v>
      </c>
      <c r="H10" s="197" t="s">
        <v>11</v>
      </c>
      <c r="I10" s="207" t="s">
        <v>17</v>
      </c>
    </row>
    <row r="11" spans="1:12">
      <c r="A11" s="115" t="e">
        <f>VLOOKUP(T_Issues[[#This Row],[Project]],T_ProjectList[],2)</f>
        <v>#N/A</v>
      </c>
      <c r="B11" s="195">
        <f>ROUNDUP(((T_Issues[[#This Row],[Date Raised]]-'1 Controls'!$I$12)/7),0)</f>
        <v>1</v>
      </c>
      <c r="C11" s="237"/>
      <c r="D11" s="237"/>
      <c r="E11" s="238"/>
      <c r="F11" s="239"/>
      <c r="G11" s="240"/>
      <c r="H11" s="240"/>
      <c r="I11" s="241"/>
      <c r="J11" s="119"/>
      <c r="K11" s="120"/>
    </row>
    <row r="12" spans="1:12">
      <c r="A12" s="115" t="e">
        <f>VLOOKUP(T_Issues[[#This Row],[Project]],T_ProjectList[],2)</f>
        <v>#N/A</v>
      </c>
      <c r="B12" s="196">
        <f>ROUNDUP(((T_Issues[[#This Row],[Date Raised]]-'1 Controls'!$I$12)/7),0)</f>
        <v>1</v>
      </c>
      <c r="C12" s="237"/>
      <c r="D12" s="237"/>
      <c r="E12" s="238"/>
      <c r="F12" s="239"/>
      <c r="G12" s="240"/>
      <c r="H12" s="240"/>
      <c r="I12" s="241"/>
      <c r="J12" s="119"/>
      <c r="K12" s="120"/>
    </row>
    <row r="13" spans="1:12">
      <c r="C13" s="120"/>
      <c r="D13" s="120"/>
      <c r="E13" s="120"/>
      <c r="F13" s="120"/>
      <c r="G13" s="120"/>
      <c r="H13" s="120"/>
      <c r="I13" s="120"/>
      <c r="J13" s="119"/>
      <c r="K13" s="120"/>
    </row>
    <row r="14" spans="1:12" ht="20">
      <c r="C14" s="303" t="s">
        <v>95</v>
      </c>
      <c r="D14" s="303"/>
      <c r="E14" s="303"/>
      <c r="F14" s="303"/>
      <c r="G14" s="303"/>
      <c r="H14" s="303"/>
      <c r="I14" s="303"/>
      <c r="J14" s="119"/>
      <c r="K14" s="120"/>
    </row>
    <row r="15" spans="1:12">
      <c r="A15" s="150" t="s">
        <v>169</v>
      </c>
      <c r="B15" s="150" t="s">
        <v>12</v>
      </c>
      <c r="C15" s="150" t="s">
        <v>91</v>
      </c>
      <c r="D15" s="150" t="s">
        <v>92</v>
      </c>
      <c r="E15" s="150" t="s">
        <v>93</v>
      </c>
      <c r="F15" s="207" t="s">
        <v>168</v>
      </c>
      <c r="G15" s="150" t="s">
        <v>167</v>
      </c>
      <c r="H15" s="150" t="s">
        <v>11</v>
      </c>
      <c r="I15" s="150" t="s">
        <v>17</v>
      </c>
      <c r="J15" s="119"/>
      <c r="K15" s="120"/>
      <c r="L15" s="120"/>
    </row>
    <row r="16" spans="1:12">
      <c r="A16" s="115" t="e">
        <f>VLOOKUP(T_Risks[[#This Row],[Project]],T_ProjectList[],2)</f>
        <v>#N/A</v>
      </c>
      <c r="B16" s="195">
        <f>ROUNDUP(((T_Risks[[#This Row],[Date Raised]]-'1 Controls'!$I$12)/7),0)</f>
        <v>1</v>
      </c>
      <c r="C16" s="237"/>
      <c r="D16" s="237"/>
      <c r="E16" s="238"/>
      <c r="F16" s="239"/>
      <c r="G16" s="240"/>
      <c r="H16" s="240"/>
      <c r="I16" s="242"/>
      <c r="J16" s="119"/>
      <c r="K16" s="120"/>
    </row>
    <row r="17" spans="1:11">
      <c r="A17" s="115" t="e">
        <f>VLOOKUP(T_Risks[[#This Row],[Project]],T_ProjectList[],2)</f>
        <v>#N/A</v>
      </c>
      <c r="B17" s="195">
        <f>ROUNDUP(((T_Risks[[#This Row],[Date Raised]]-'1 Controls'!$I$12)/7),0)</f>
        <v>1</v>
      </c>
      <c r="C17" s="237"/>
      <c r="D17" s="237"/>
      <c r="E17" s="238"/>
      <c r="F17" s="242"/>
      <c r="G17" s="240"/>
      <c r="H17" s="240"/>
      <c r="I17" s="242"/>
      <c r="J17" s="119"/>
      <c r="K17" s="120"/>
    </row>
    <row r="18" spans="1:11">
      <c r="A18" s="115" t="e">
        <f>VLOOKUP(T_Risks[[#This Row],[Project]],T_ProjectList[],2)</f>
        <v>#N/A</v>
      </c>
      <c r="B18" s="195">
        <f>ROUNDUP(((T_Risks[[#This Row],[Date Raised]]-'1 Controls'!$I$12)/7),0)</f>
        <v>1</v>
      </c>
      <c r="C18" s="237"/>
      <c r="D18" s="237"/>
      <c r="E18" s="238"/>
      <c r="F18" s="242"/>
      <c r="G18" s="240"/>
      <c r="H18" s="240"/>
      <c r="I18" s="242"/>
      <c r="J18" s="119"/>
      <c r="K18" s="120"/>
    </row>
    <row r="19" spans="1:11">
      <c r="A19" s="115" t="e">
        <f>VLOOKUP(T_Risks[[#This Row],[Project]],T_ProjectList[],2)</f>
        <v>#N/A</v>
      </c>
      <c r="B19" s="195">
        <f>ROUNDUP(((T_Risks[[#This Row],[Date Raised]]-'1 Controls'!$I$12)/7),0)</f>
        <v>1</v>
      </c>
      <c r="C19" s="237"/>
      <c r="D19" s="237"/>
      <c r="E19" s="238"/>
      <c r="F19" s="242"/>
      <c r="G19" s="240"/>
      <c r="H19" s="240"/>
      <c r="I19" s="242"/>
      <c r="J19" s="119"/>
      <c r="K19" s="120"/>
    </row>
    <row r="20" spans="1:11">
      <c r="A20" s="115" t="e">
        <f>VLOOKUP(T_Risks[[#This Row],[Project]],T_ProjectList[],2)</f>
        <v>#N/A</v>
      </c>
      <c r="B20" s="196">
        <f>ROUNDUP(((T_Risks[[#This Row],[Date Raised]]-'1 Controls'!$I$12)/7),0)</f>
        <v>1</v>
      </c>
      <c r="C20" s="237"/>
      <c r="D20" s="237"/>
      <c r="E20" s="238"/>
      <c r="F20" s="242"/>
      <c r="G20" s="240"/>
      <c r="H20" s="243"/>
      <c r="I20" s="242"/>
      <c r="J20" s="119"/>
      <c r="K20" s="120"/>
    </row>
    <row r="21" spans="1:11">
      <c r="C21" s="121"/>
      <c r="D21" s="34"/>
      <c r="E21" s="122"/>
      <c r="F21" s="120"/>
      <c r="G21" s="120"/>
      <c r="H21" s="120"/>
      <c r="I21" s="120"/>
      <c r="J21" s="119"/>
      <c r="K21" s="120"/>
    </row>
    <row r="22" spans="1:11">
      <c r="C22" s="121"/>
      <c r="D22" s="34"/>
      <c r="E22" s="122"/>
      <c r="F22" s="120"/>
      <c r="G22" s="120"/>
      <c r="H22" s="120"/>
      <c r="I22" s="120"/>
      <c r="J22" s="119"/>
      <c r="K22" s="120"/>
    </row>
    <row r="23" spans="1:11">
      <c r="C23" s="121"/>
      <c r="D23" s="34"/>
      <c r="E23" s="122"/>
      <c r="F23" s="120"/>
      <c r="G23" s="120"/>
      <c r="H23" s="120"/>
      <c r="I23" s="120"/>
      <c r="J23" s="119"/>
      <c r="K23" s="120"/>
    </row>
    <row r="24" spans="1:11">
      <c r="C24" s="121"/>
      <c r="D24" s="34"/>
      <c r="E24" s="122"/>
      <c r="F24" s="123"/>
      <c r="G24" s="123"/>
      <c r="H24" s="123"/>
      <c r="I24" s="123"/>
      <c r="J24" s="124"/>
      <c r="K24" s="120"/>
    </row>
    <row r="25" spans="1:11">
      <c r="D25" s="125"/>
      <c r="F25" s="126"/>
      <c r="G25" s="126"/>
      <c r="H25" s="126"/>
      <c r="I25" s="126"/>
    </row>
    <row r="26" spans="1:11">
      <c r="D26" s="125"/>
      <c r="E26" s="127"/>
    </row>
    <row r="27" spans="1:11">
      <c r="D27" s="125"/>
      <c r="F27" s="126"/>
      <c r="G27" s="126"/>
      <c r="H27" s="126"/>
      <c r="I27" s="126"/>
    </row>
    <row r="28" spans="1:11">
      <c r="D28" s="125"/>
      <c r="F28" s="128"/>
      <c r="G28" s="128"/>
      <c r="H28" s="128"/>
      <c r="I28" s="128"/>
    </row>
    <row r="29" spans="1:11">
      <c r="D29" s="125"/>
      <c r="F29" s="126"/>
      <c r="G29" s="126"/>
      <c r="H29" s="126"/>
      <c r="I29" s="126"/>
    </row>
    <row r="31" spans="1:11">
      <c r="E31" s="127"/>
    </row>
    <row r="38" spans="3:5">
      <c r="C38" s="115"/>
      <c r="D38" s="115"/>
      <c r="E38" s="115"/>
    </row>
    <row r="39" spans="3:5">
      <c r="C39" s="115"/>
      <c r="D39" s="115"/>
      <c r="E39" s="115"/>
    </row>
    <row r="40" spans="3:5">
      <c r="C40" s="115"/>
      <c r="D40" s="115"/>
      <c r="E40" s="115"/>
    </row>
    <row r="41" spans="3:5">
      <c r="C41" s="115"/>
      <c r="D41" s="115"/>
      <c r="E41" s="115"/>
    </row>
    <row r="42" spans="3:5">
      <c r="C42" s="115"/>
      <c r="D42" s="115"/>
      <c r="E42" s="115"/>
    </row>
    <row r="43" spans="3:5">
      <c r="C43" s="115"/>
      <c r="D43" s="115"/>
      <c r="E43" s="115"/>
    </row>
    <row r="44" spans="3:5">
      <c r="C44" s="115"/>
      <c r="D44" s="115"/>
      <c r="E44" s="115"/>
    </row>
    <row r="45" spans="3:5">
      <c r="C45" s="115"/>
      <c r="D45" s="115"/>
      <c r="E45" s="115"/>
    </row>
    <row r="46" spans="3:5">
      <c r="C46" s="115"/>
      <c r="D46" s="115"/>
      <c r="E46" s="115"/>
    </row>
    <row r="47" spans="3:5">
      <c r="C47" s="115"/>
      <c r="D47" s="115"/>
      <c r="E47" s="115"/>
    </row>
    <row r="48" spans="3:5">
      <c r="C48" s="115"/>
      <c r="D48" s="115"/>
      <c r="E48" s="115"/>
    </row>
    <row r="49" spans="3:5">
      <c r="C49" s="115"/>
      <c r="D49" s="115"/>
      <c r="E49" s="115"/>
    </row>
  </sheetData>
  <sheetProtection selectLockedCells="1" autoFilter="0"/>
  <mergeCells count="6">
    <mergeCell ref="C14:I14"/>
    <mergeCell ref="C1:E3"/>
    <mergeCell ref="G6:G7"/>
    <mergeCell ref="E6:E7"/>
    <mergeCell ref="C6:D6"/>
    <mergeCell ref="C9:I9"/>
  </mergeCells>
  <phoneticPr fontId="26" type="noConversion"/>
  <conditionalFormatting sqref="C11:I12 C16:I20">
    <cfRule type="containsBlanks" dxfId="14" priority="6">
      <formula>LEN(TRIM(C11))=0</formula>
    </cfRule>
    <cfRule type="expression" dxfId="13" priority="80">
      <formula>$I11="Resolved"</formula>
    </cfRule>
  </conditionalFormatting>
  <conditionalFormatting sqref="G6">
    <cfRule type="containsBlanks" dxfId="12" priority="2">
      <formula>LEN(TRIM(G6))=0</formula>
    </cfRule>
  </conditionalFormatting>
  <dataValidations count="2">
    <dataValidation type="list" allowBlank="1" showInputMessage="1" showErrorMessage="1" sqref="H16:H20 H11:H12" xr:uid="{00000000-0002-0000-0400-000000000000}">
      <formula1>NRProjectList</formula1>
    </dataValidation>
    <dataValidation type="list" allowBlank="1" showInputMessage="1" showErrorMessage="1" sqref="G6" xr:uid="{00000000-0002-0000-0400-000001000000}">
      <formula1>NRConsultantInitials</formula1>
    </dataValidation>
  </dataValidations>
  <pageMargins left="0.25" right="0.25" top="0.75" bottom="0.75" header="0.3" footer="0.3"/>
  <pageSetup paperSize="9" scale="81" orientation="landscape" horizontalDpi="0" verticalDpi="0"/>
  <colBreaks count="1" manualBreakCount="1">
    <brk id="9" max="1048575" man="1"/>
  </colBreaks>
  <drawing r:id="rId1"/>
  <legacy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Settings!$P$2:$P$3</xm:f>
          </x14:formula1>
          <xm:sqref>I16:I20 I11:I12</xm:sqref>
        </x14:dataValidation>
        <x14:dataValidation type="list" allowBlank="1" showInputMessage="1" showErrorMessage="1" xr:uid="{00000000-0002-0000-0400-000003000000}">
          <x14:formula1>
            <xm:f>Settings!$AC$2:$AC$6</xm:f>
          </x14:formula1>
          <xm:sqref>F16:F20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39"/>
  <sheetViews>
    <sheetView showGridLines="0" view="pageBreakPreview" topLeftCell="A4" zoomScale="60" zoomScaleNormal="100" workbookViewId="0">
      <selection activeCell="D52" sqref="D52"/>
    </sheetView>
  </sheetViews>
  <sheetFormatPr defaultColWidth="11" defaultRowHeight="15.5"/>
  <cols>
    <col min="1" max="1" width="78.3984375" style="15" customWidth="1"/>
    <col min="2" max="2" width="29.59765625" style="15" customWidth="1"/>
    <col min="3" max="3" width="62" style="19" customWidth="1"/>
    <col min="4" max="4" width="18.59765625" style="10" customWidth="1"/>
    <col min="5" max="5" width="11" style="37" hidden="1" customWidth="1"/>
    <col min="6" max="6" width="25.796875" style="37" hidden="1" customWidth="1"/>
    <col min="7" max="7" width="16.19921875" style="10" hidden="1" customWidth="1"/>
    <col min="8" max="8" width="13" style="85" hidden="1" customWidth="1"/>
    <col min="9" max="9" width="13" style="85" customWidth="1"/>
    <col min="10" max="10" width="35" style="85" bestFit="1" customWidth="1"/>
    <col min="11" max="11" width="31.3984375" style="85" bestFit="1" customWidth="1"/>
    <col min="12" max="15" width="13" style="85" customWidth="1"/>
    <col min="16" max="16" width="11" style="85"/>
    <col min="17" max="17" width="38.19921875" style="85" bestFit="1" customWidth="1"/>
    <col min="18" max="18" width="34.59765625" style="85" bestFit="1" customWidth="1"/>
    <col min="19" max="16384" width="11" style="10"/>
  </cols>
  <sheetData>
    <row r="1" spans="1:15" ht="16" customHeight="1">
      <c r="A1" s="280" t="s">
        <v>106</v>
      </c>
      <c r="B1" s="31"/>
      <c r="C1" s="31"/>
      <c r="E1" s="20"/>
      <c r="F1" s="20"/>
    </row>
    <row r="2" spans="1:15" ht="16" customHeight="1">
      <c r="A2" s="280"/>
      <c r="B2" s="31"/>
      <c r="C2" s="31"/>
      <c r="E2" s="20"/>
      <c r="F2" s="20"/>
    </row>
    <row r="3" spans="1:15" ht="16" customHeight="1">
      <c r="A3" s="280"/>
      <c r="B3" s="31"/>
      <c r="C3" s="31"/>
      <c r="E3" s="20"/>
      <c r="F3" s="20"/>
    </row>
    <row r="4" spans="1:15" ht="16" customHeight="1">
      <c r="A4" s="17"/>
      <c r="B4" s="43"/>
      <c r="C4" s="20"/>
    </row>
    <row r="5" spans="1:15" ht="16" customHeight="1">
      <c r="A5" s="20"/>
      <c r="B5" s="20"/>
      <c r="C5" s="20"/>
      <c r="F5" s="209"/>
    </row>
    <row r="6" spans="1:15" ht="17.5">
      <c r="A6" s="30" t="s">
        <v>0</v>
      </c>
      <c r="B6" s="32"/>
      <c r="C6" s="210" t="s">
        <v>3</v>
      </c>
      <c r="E6" s="38"/>
      <c r="F6" s="38"/>
      <c r="G6" s="16"/>
    </row>
    <row r="7" spans="1:15" ht="40" customHeight="1">
      <c r="A7" s="68">
        <f>'1 Controls'!$A$9</f>
        <v>0</v>
      </c>
      <c r="B7" s="33"/>
      <c r="C7" s="230"/>
      <c r="E7" s="39"/>
      <c r="F7" s="39"/>
      <c r="G7" s="33"/>
    </row>
    <row r="8" spans="1:15">
      <c r="A8" s="33"/>
      <c r="B8" s="33"/>
      <c r="C8" s="33"/>
      <c r="E8" s="39"/>
      <c r="F8" s="39"/>
      <c r="G8" s="33"/>
    </row>
    <row r="9" spans="1:15">
      <c r="A9" s="77" t="s">
        <v>1</v>
      </c>
      <c r="B9" s="77" t="s">
        <v>181</v>
      </c>
      <c r="C9" s="77" t="s">
        <v>182</v>
      </c>
      <c r="E9" s="39"/>
      <c r="F9" s="39"/>
      <c r="G9" s="33"/>
    </row>
    <row r="10" spans="1:15">
      <c r="A10" s="149"/>
      <c r="B10" s="231" t="str">
        <f>IF(ISERROR(VLOOKUP($A$10,T_ProjectList[],3)),"-",VLOOKUP($A$10,T_ProjectList[],3))</f>
        <v>-</v>
      </c>
      <c r="C10" s="232" t="str">
        <f>IF(ISERROR(VLOOKUP($A$10,T_ProjectList[],4)),"-",VLOOKUP($A$10,T_ProjectList[],4))</f>
        <v>-</v>
      </c>
      <c r="E10" s="39"/>
      <c r="F10" s="39"/>
    </row>
    <row r="11" spans="1:15">
      <c r="A11" s="103"/>
      <c r="B11" s="103"/>
      <c r="C11" s="103"/>
      <c r="E11" s="225" t="s">
        <v>138</v>
      </c>
      <c r="F11" s="226" t="s">
        <v>139</v>
      </c>
    </row>
    <row r="12" spans="1:15">
      <c r="A12" s="35" t="s">
        <v>86</v>
      </c>
      <c r="B12" s="104"/>
      <c r="E12" s="227">
        <f>MATCH($B$13,T_Activities[Week],0)</f>
        <v>2</v>
      </c>
      <c r="F12" s="224" t="e">
        <f>MATCH($B$13+1,T_Activities[Week],0)</f>
        <v>#N/A</v>
      </c>
      <c r="H12" s="21"/>
      <c r="I12" s="21"/>
      <c r="J12" s="21"/>
      <c r="K12" s="21"/>
      <c r="L12" s="21"/>
      <c r="M12" s="21"/>
      <c r="N12" s="21"/>
      <c r="O12" s="21"/>
    </row>
    <row r="13" spans="1:15">
      <c r="A13" s="35" t="s">
        <v>105</v>
      </c>
      <c r="B13" s="256">
        <f>ROUNDUP((($B$12-'1 Controls'!$I$12)/7),0)</f>
        <v>1</v>
      </c>
      <c r="E13" s="85"/>
      <c r="F13" s="85"/>
      <c r="H13" s="21"/>
      <c r="I13" s="21"/>
      <c r="J13" s="21"/>
      <c r="K13" s="21"/>
      <c r="L13" s="21"/>
      <c r="M13" s="21"/>
      <c r="N13" s="21"/>
      <c r="O13" s="21"/>
    </row>
    <row r="14" spans="1:15">
      <c r="A14" s="211" t="s">
        <v>226</v>
      </c>
      <c r="B14" s="257"/>
      <c r="E14" s="225" t="s">
        <v>140</v>
      </c>
      <c r="F14" s="226" t="s">
        <v>141</v>
      </c>
      <c r="H14" s="21"/>
      <c r="I14" s="21"/>
      <c r="J14" s="21"/>
      <c r="K14" s="21"/>
      <c r="L14" s="21"/>
      <c r="M14" s="21"/>
      <c r="N14" s="21"/>
      <c r="O14" s="21"/>
    </row>
    <row r="15" spans="1:15" ht="16" customHeight="1">
      <c r="A15" s="312" t="str">
        <f>IF(B14="Green", Settings!$U$2, IF(B14="Orange", Settings!$U$3,Settings!$U$4))</f>
        <v>Identified issues or risks are likely to impact time, cost or quality of analysis work and no effective mitigation strategy is in place to remediate; OR Identified issues or materialised risks are actually impacting time, cost or quality of analysis work.</v>
      </c>
      <c r="B15" s="312"/>
      <c r="C15" s="312"/>
      <c r="E15" s="227">
        <f>MATCH($B$13,T_Issues[Period],0)</f>
        <v>1</v>
      </c>
      <c r="F15" s="224">
        <f>MATCH($B$13,T_Risks[Period],0)</f>
        <v>1</v>
      </c>
      <c r="G15" s="21"/>
      <c r="H15" s="21"/>
      <c r="I15" s="21"/>
      <c r="J15" s="21"/>
      <c r="K15" s="21"/>
      <c r="L15" s="21"/>
      <c r="M15" s="21"/>
      <c r="N15" s="21"/>
      <c r="O15" s="21"/>
    </row>
    <row r="16" spans="1:15">
      <c r="A16" s="313"/>
      <c r="B16" s="313"/>
      <c r="C16" s="313"/>
      <c r="E16" s="40"/>
      <c r="F16" s="40"/>
      <c r="G16" s="21"/>
      <c r="H16" s="21"/>
      <c r="I16" s="21"/>
      <c r="J16" s="21"/>
      <c r="K16" s="21"/>
      <c r="L16" s="21"/>
      <c r="M16" s="21"/>
      <c r="N16" s="21"/>
      <c r="O16" s="21"/>
    </row>
    <row r="17" spans="1:16" ht="28" customHeight="1">
      <c r="A17" s="318" t="s">
        <v>77</v>
      </c>
      <c r="B17" s="319"/>
      <c r="C17" s="319"/>
      <c r="D17" s="317"/>
      <c r="E17" s="42"/>
      <c r="F17" s="42"/>
      <c r="G17" s="42"/>
      <c r="J17" s="21"/>
      <c r="K17" s="21"/>
      <c r="L17" s="21"/>
      <c r="M17" s="21"/>
      <c r="N17" s="21"/>
      <c r="O17" s="21"/>
    </row>
    <row r="18" spans="1:16">
      <c r="A18" s="184" t="s">
        <v>229</v>
      </c>
      <c r="B18" s="185" t="s">
        <v>17</v>
      </c>
      <c r="C18" s="186" t="s">
        <v>107</v>
      </c>
      <c r="D18" s="186" t="s">
        <v>216</v>
      </c>
      <c r="E18" s="189" t="s">
        <v>19</v>
      </c>
      <c r="F18" s="190" t="s">
        <v>12</v>
      </c>
      <c r="G18" s="191" t="s">
        <v>11</v>
      </c>
      <c r="L18" s="21"/>
      <c r="M18" s="21"/>
      <c r="N18" s="21"/>
      <c r="O18" s="21"/>
      <c r="P18" s="21"/>
    </row>
    <row r="19" spans="1:16">
      <c r="A19" s="183">
        <f>IF(ISERROR(INDEX(T_Activities[],$E$12+$E19,4)),"-",IF(AND($F19=$B$13,$G19=$A$10),INDEX(T_Activities[],$E$12+$E19,4),"-"))</f>
        <v>0</v>
      </c>
      <c r="B19" s="152">
        <f>IF(ISERROR(INDEX(T_Activities[],$E$12+$E19,5)),"-",IF(AND($F19=$B$13,$G19=$A$10),INDEX(T_Activities[],$E$12+$E19,5),"-"))</f>
        <v>0</v>
      </c>
      <c r="C19" s="151">
        <f>IF(ISERROR(INDEX(T_Activities[],$E$12+$E19,2)),"-",IF(AND($F19=$B$13,$G19=$A$10),INDEX(T_Activities[],$E$12+$E19,2),"-"))</f>
        <v>0</v>
      </c>
      <c r="D19" s="152">
        <f>IF(ISERROR(INDEX(T_Activities[],$E$12+$E19,7)),"-",IF(AND($F19=$B$13,$G19=$A$10),INDEX(T_Activities[],$E$12+$E19,7),"-"))</f>
        <v>0</v>
      </c>
      <c r="E19" s="187">
        <v>0</v>
      </c>
      <c r="F19" s="187">
        <f>INDEX(T_Activities[[Week]:[Tasks]],$E$12+E19,1)</f>
        <v>1</v>
      </c>
      <c r="G19" s="188">
        <f>IF(F19=$B$13,INDEX(T_Activities[],$E$12+E19,6),"-")</f>
        <v>0</v>
      </c>
      <c r="L19" s="21"/>
      <c r="M19" s="21"/>
      <c r="N19" s="21"/>
      <c r="O19" s="21"/>
      <c r="P19" s="21"/>
    </row>
    <row r="20" spans="1:16">
      <c r="A20" s="183">
        <f>IF(ISERROR(INDEX(T_Activities[],$E$12+$E20,4)),"-",IF(AND($F20=$B$13,$G20=$A$10),INDEX(T_Activities[],$E$12+$E20,4),"-"))</f>
        <v>0</v>
      </c>
      <c r="B20" s="152">
        <f>IF(ISERROR(INDEX(T_Activities[],$E$12+$E20,5)),"-",IF(AND($F20=$B$13,$G20=$A$10),INDEX(T_Activities[],$E$12+$E20,5),"-"))</f>
        <v>0</v>
      </c>
      <c r="C20" s="151">
        <f>IF(ISERROR(INDEX(T_Activities[],$E$12+$E20,2)),"-",IF(AND($F20=$B$13,$G20=$A$10),INDEX(T_Activities[],$E$12+$E20,2),"-"))</f>
        <v>0</v>
      </c>
      <c r="D20" s="152">
        <f>IF(ISERROR(INDEX(T_Activities[],$E$12+$E20,7)),"-",IF(AND($F20=$B$13,$G20=$A$10),INDEX(T_Activities[],$E$12+$E20,7),"-"))</f>
        <v>0</v>
      </c>
      <c r="E20" s="83">
        <v>1</v>
      </c>
      <c r="F20" s="83">
        <f>INDEX(T_Activities[[Week]:[Tasks]],$E$12+E20,1)</f>
        <v>1</v>
      </c>
      <c r="G20" s="82">
        <f>IF(F20=$B$13,INDEX(T_Activities[],$E$12+E20,6),"-")</f>
        <v>0</v>
      </c>
    </row>
    <row r="21" spans="1:16">
      <c r="A21" s="183">
        <f>IF(ISERROR(INDEX(T_Activities[],$E$12+$E21,4)),"-",IF(AND($F21=$B$13,$G21=$A$10),INDEX(T_Activities[],$E$12+$E21,4),"-"))</f>
        <v>0</v>
      </c>
      <c r="B21" s="152">
        <f>IF(ISERROR(INDEX(T_Activities[],$E$12+$E21,5)),"-",IF(AND($F21=$B$13,$G21=$A$10),INDEX(T_Activities[],$E$12+$E21,5),"-"))</f>
        <v>0</v>
      </c>
      <c r="C21" s="151">
        <f>IF(ISERROR(INDEX(T_Activities[],$E$12+$E21,2)),"-",IF(AND($F21=$B$13,$G21=$A$10),INDEX(T_Activities[],$E$12+$E21,2),"-"))</f>
        <v>0</v>
      </c>
      <c r="D21" s="152">
        <f>IF(ISERROR(INDEX(T_Activities[],$E$12+$E21,7)),"-",IF(AND($F21=$B$13,$G21=$A$10),INDEX(T_Activities[],$E$12+$E21,7),"-"))</f>
        <v>0</v>
      </c>
      <c r="E21" s="83">
        <v>2</v>
      </c>
      <c r="F21" s="83">
        <f>INDEX(T_Activities[[Week]:[Tasks]],$E$12+E21,1)</f>
        <v>1</v>
      </c>
      <c r="G21" s="82">
        <f>IF(F21=$B$13,INDEX(T_Activities[],$E$12+E21,6),"-")</f>
        <v>0</v>
      </c>
    </row>
    <row r="22" spans="1:16">
      <c r="A22" s="183">
        <f>IF(ISERROR(INDEX(T_Activities[],$E$12+$E22,4)),"-",IF(AND($F22=$B$13,$G22=$A$10),INDEX(T_Activities[],$E$12+$E22,4),"-"))</f>
        <v>0</v>
      </c>
      <c r="B22" s="152">
        <f>IF(ISERROR(INDEX(T_Activities[],$E$12+$E22,5)),"-",IF(AND($F22=$B$13,$G22=$A$10),INDEX(T_Activities[],$E$12+$E22,5),"-"))</f>
        <v>0</v>
      </c>
      <c r="C22" s="151">
        <f>IF(ISERROR(INDEX(T_Activities[],$E$12+$E22,2)),"-",IF(AND($F22=$B$13,$G22=$A$10),INDEX(T_Activities[],$E$12+$E22,2),"-"))</f>
        <v>0</v>
      </c>
      <c r="D22" s="152">
        <f>IF(ISERROR(INDEX(T_Activities[],$E$12+$E22,7)),"-",IF(AND($F22=$B$13,$G22=$A$10),INDEX(T_Activities[],$E$12+$E22,7),"-"))</f>
        <v>0</v>
      </c>
      <c r="E22" s="83">
        <v>3</v>
      </c>
      <c r="F22" s="83">
        <f>INDEX(T_Activities[[Week]:[Tasks]],$E$12+E22,1)</f>
        <v>1</v>
      </c>
      <c r="G22" s="188">
        <f>IF(F22=$B$13,INDEX(T_Activities[],$E$12+E22,6),"-")</f>
        <v>0</v>
      </c>
    </row>
    <row r="23" spans="1:16">
      <c r="A23" s="183">
        <f>IF(ISERROR(INDEX(T_Activities[],$E$12+$E23,4)),"-",IF(AND($F23=$B$13,$G23=$A$10),INDEX(T_Activities[],$E$12+$E23,4),"-"))</f>
        <v>0</v>
      </c>
      <c r="B23" s="152">
        <f>IF(ISERROR(INDEX(T_Activities[],$E$12+$E23,5)),"-",IF(AND($F23=$B$13,$G23=$A$10),INDEX(T_Activities[],$E$12+$E23,5),"-"))</f>
        <v>0</v>
      </c>
      <c r="C23" s="151">
        <f>IF(ISERROR(INDEX(T_Activities[],$E$12+$E23,2)),"-",IF(AND($F23=$B$13,$G23=$A$10),INDEX(T_Activities[],$E$12+$E23,2),"-"))</f>
        <v>0</v>
      </c>
      <c r="D23" s="152">
        <f>IF(ISERROR(INDEX(T_Activities[],$E$12+$E23,7)),"-",IF(AND($F23=$B$13,$G23=$A$10),INDEX(T_Activities[],$E$12+$E23,7),"-"))</f>
        <v>0</v>
      </c>
      <c r="E23" s="83">
        <v>4</v>
      </c>
      <c r="F23" s="83">
        <f>INDEX(T_Activities[[Week]:[Tasks]],$E$12+E23,1)</f>
        <v>1</v>
      </c>
      <c r="G23" s="82">
        <f>IF(F23=$B$13,INDEX(T_Activities[],$E$12+E23,6),"-")</f>
        <v>0</v>
      </c>
    </row>
    <row r="24" spans="1:16">
      <c r="A24" s="183">
        <f>IF(ISERROR(INDEX(T_Activities[],$E$12+$E24,4)),"-",IF(AND($F24=$B$13,$G24=$A$10),INDEX(T_Activities[],$E$12+$E24,4),"-"))</f>
        <v>0</v>
      </c>
      <c r="B24" s="152">
        <f>IF(ISERROR(INDEX(T_Activities[],$E$12+$E24,5)),"-",IF(AND($F24=$B$13,$G24=$A$10),INDEX(T_Activities[],$E$12+$E24,5),"-"))</f>
        <v>0</v>
      </c>
      <c r="C24" s="151">
        <f>IF(ISERROR(INDEX(T_Activities[],$E$12+$E24,2)),"-",IF(AND($F24=$B$13,$G24=$A$10),INDEX(T_Activities[],$E$12+$E24,2),"-"))</f>
        <v>0</v>
      </c>
      <c r="D24" s="152">
        <f>IF(ISERROR(INDEX(T_Activities[],$E$12+$E24,7)),"-",IF(AND($F24=$B$13,$G24=$A$10),INDEX(T_Activities[],$E$12+$E24,7),"-"))</f>
        <v>0</v>
      </c>
      <c r="E24" s="83">
        <v>5</v>
      </c>
      <c r="F24" s="83">
        <f>INDEX(T_Activities[[Week]:[Tasks]],$E$12+E24,1)</f>
        <v>1</v>
      </c>
      <c r="G24" s="82">
        <f>IF(F24=$B$13,INDEX(T_Activities[],$E$12+E24,6),"-")</f>
        <v>0</v>
      </c>
    </row>
    <row r="25" spans="1:16">
      <c r="A25" s="183">
        <f>IF(ISERROR(INDEX(T_Activities[],$E$12+$E25,4)),"-",IF(AND($F25=$B$13,$G25=$A$10),INDEX(T_Activities[],$E$12+$E25,4),"-"))</f>
        <v>0</v>
      </c>
      <c r="B25" s="152">
        <f>IF(ISERROR(INDEX(T_Activities[],$E$12+$E25,5)),"-",IF(AND($F25=$B$13,$G25=$A$10),INDEX(T_Activities[],$E$12+$E25,5),"-"))</f>
        <v>0</v>
      </c>
      <c r="C25" s="151">
        <f>IF(ISERROR(INDEX(T_Activities[],$E$12+$E25,2)),"-",IF(AND($F25=$B$13,$G25=$A$10),INDEX(T_Activities[],$E$12+$E25,2),"-"))</f>
        <v>0</v>
      </c>
      <c r="D25" s="152">
        <f>IF(ISERROR(INDEX(T_Activities[],$E$12+$E25,7)),"-",IF(AND($F25=$B$13,$G25=$A$10),INDEX(T_Activities[],$E$12+$E25,7),"-"))</f>
        <v>0</v>
      </c>
      <c r="E25" s="83">
        <v>6</v>
      </c>
      <c r="F25" s="83">
        <f>INDEX(T_Activities[[Week]:[Tasks]],$E$12+E25,1)</f>
        <v>1</v>
      </c>
      <c r="G25" s="82">
        <f>IF(F25=$B$13,INDEX(T_Activities[],$E$12+E25,6),"-")</f>
        <v>0</v>
      </c>
    </row>
    <row r="26" spans="1:16">
      <c r="A26" s="183">
        <f>IF(ISERROR(INDEX(T_Activities[],$E$12+$E26,4)),"-",IF(AND($F26=$B$13,$G26=$A$10),INDEX(T_Activities[],$E$12+$E26,4),"-"))</f>
        <v>0</v>
      </c>
      <c r="B26" s="152">
        <f>IF(ISERROR(INDEX(T_Activities[],$E$12+$E26,5)),"-",IF(AND($F26=$B$13,$G26=$A$10),INDEX(T_Activities[],$E$12+$E26,5),"-"))</f>
        <v>0</v>
      </c>
      <c r="C26" s="151">
        <f>IF(ISERROR(INDEX(T_Activities[],$E$12+$E26,2)),"-",IF(AND($F26=$B$13,$G26=$A$10),INDEX(T_Activities[],$E$12+$E26,2),"-"))</f>
        <v>0</v>
      </c>
      <c r="D26" s="152">
        <f>IF(ISERROR(INDEX(T_Activities[],$E$12+$E26,7)),"-",IF(AND($F26=$B$13,$G26=$A$10),INDEX(T_Activities[],$E$12+$E26,7),"-"))</f>
        <v>0</v>
      </c>
      <c r="E26" s="83">
        <v>7</v>
      </c>
      <c r="F26" s="83">
        <f>INDEX(T_Activities[[Week]:[Tasks]],$E$12+E26,1)</f>
        <v>1</v>
      </c>
      <c r="G26" s="82">
        <f>IF(F26=$B$13,INDEX(T_Activities[],$E$12+E26,6),"-")</f>
        <v>0</v>
      </c>
    </row>
    <row r="27" spans="1:16">
      <c r="A27" s="183">
        <f>IF(ISERROR(INDEX(T_Activities[],$E$12+$E27,4)),"-",IF(AND($F27=$B$13,$G27=$A$10),INDEX(T_Activities[],$E$12+$E27,4),"-"))</f>
        <v>0</v>
      </c>
      <c r="B27" s="152">
        <f>IF(ISERROR(INDEX(T_Activities[],$E$12+$E27,5)),"-",IF(AND($F27=$B$13,$G27=$A$10),INDEX(T_Activities[],$E$12+$E27,5),"-"))</f>
        <v>0</v>
      </c>
      <c r="C27" s="151">
        <f>IF(ISERROR(INDEX(T_Activities[],$E$12+$E27,2)),"-",IF(AND($F27=$B$13,$G27=$A$10),INDEX(T_Activities[],$E$12+$E27,2),"-"))</f>
        <v>0</v>
      </c>
      <c r="D27" s="152">
        <f>IF(ISERROR(INDEX(T_Activities[],$E$12+$E27,7)),"-",IF(AND($F27=$B$13,$G27=$A$10),INDEX(T_Activities[],$E$12+$E27,7),"-"))</f>
        <v>0</v>
      </c>
      <c r="E27" s="83">
        <v>8</v>
      </c>
      <c r="F27" s="83">
        <f>INDEX(T_Activities[[Week]:[Tasks]],$E$12+E27,1)</f>
        <v>1</v>
      </c>
      <c r="G27" s="82">
        <f>IF(F27=$B$13,INDEX(T_Activities[],$E$12+E27,6),"-")</f>
        <v>0</v>
      </c>
    </row>
    <row r="28" spans="1:16">
      <c r="A28" s="183">
        <f>IF(ISERROR(INDEX(T_Activities[],$E$12+$E28,4)),"-",IF(AND($F28=$B$13,$G28=$A$10),INDEX(T_Activities[],$E$12+$E28,4),"-"))</f>
        <v>0</v>
      </c>
      <c r="B28" s="152">
        <f>IF(ISERROR(INDEX(T_Activities[],$E$12+$E28,5)),"-",IF(AND($F28=$B$13,$G28=$A$10),INDEX(T_Activities[],$E$12+$E28,5),"-"))</f>
        <v>0</v>
      </c>
      <c r="C28" s="151">
        <f>IF(ISERROR(INDEX(T_Activities[],$E$12+$E28,2)),"-",IF(AND($F28=$B$13,$G28=$A$10),INDEX(T_Activities[],$E$12+$E28,2),"-"))</f>
        <v>0</v>
      </c>
      <c r="D28" s="152">
        <f>IF(ISERROR(INDEX(T_Activities[],$E$12+$E28,7)),"-",IF(AND($F28=$B$13,$G28=$A$10),INDEX(T_Activities[],$E$12+$E28,7),"-"))</f>
        <v>0</v>
      </c>
      <c r="E28" s="83">
        <v>9</v>
      </c>
      <c r="F28" s="83">
        <f>INDEX(T_Activities[[Week]:[Tasks]],$E$12+E28,1)</f>
        <v>1</v>
      </c>
      <c r="G28" s="82">
        <f>IF(F28=$B$13,INDEX(T_Activities[],$E$12+E28,6),"-")</f>
        <v>0</v>
      </c>
    </row>
    <row r="29" spans="1:16">
      <c r="A29" s="183">
        <f>IF(ISERROR(INDEX(T_Activities[],$E$12+$E29,4)),"-",IF(AND($F29=$B$13,$G29=$A$10),INDEX(T_Activities[],$E$12+$E29,4),"-"))</f>
        <v>0</v>
      </c>
      <c r="B29" s="152">
        <f>IF(ISERROR(INDEX(T_Activities[],$E$12+$E29,5)),"-",IF(AND($F29=$B$13,$G29=$A$10),INDEX(T_Activities[],$E$12+$E29,5),"-"))</f>
        <v>0</v>
      </c>
      <c r="C29" s="151">
        <f>IF(ISERROR(INDEX(T_Activities[],$E$12+$E29,2)),"-",IF(AND($F29=$B$13,$G29=$A$10),INDEX(T_Activities[],$E$12+$E29,2),"-"))</f>
        <v>0</v>
      </c>
      <c r="D29" s="152">
        <f>IF(ISERROR(INDEX(T_Activities[],$E$12+$E29,7)),"-",IF(AND($F29=$B$13,$G29=$A$10),INDEX(T_Activities[],$E$12+$E29,7),"-"))</f>
        <v>0</v>
      </c>
      <c r="E29" s="83">
        <v>10</v>
      </c>
      <c r="F29" s="83">
        <f>INDEX(T_Activities[[Week]:[Tasks]],$E$12+E29,1)</f>
        <v>1</v>
      </c>
      <c r="G29" s="82">
        <f>IF(F29=$B$13,INDEX(T_Activities[],$E$12+E29,6),"-")</f>
        <v>0</v>
      </c>
    </row>
    <row r="30" spans="1:16">
      <c r="A30" s="183">
        <f>IF(ISERROR(INDEX(T_Activities[],$E$12+$E30,4)),"-",IF(AND($F30=$B$13,$G30=$A$10),INDEX(T_Activities[],$E$12+$E30,4),"-"))</f>
        <v>0</v>
      </c>
      <c r="B30" s="152">
        <f>IF(ISERROR(INDEX(T_Activities[],$E$12+$E30,5)),"-",IF(AND($F30=$B$13,$G30=$A$10),INDEX(T_Activities[],$E$12+$E30,5),"-"))</f>
        <v>0</v>
      </c>
      <c r="C30" s="151">
        <f>IF(ISERROR(INDEX(T_Activities[],$E$12+$E30,2)),"-",IF(AND($F30=$B$13,$G30=$A$10),INDEX(T_Activities[],$E$12+$E30,2),"-"))</f>
        <v>0</v>
      </c>
      <c r="D30" s="152">
        <f>IF(ISERROR(INDEX(T_Activities[],$E$12+$E30,7)),"-",IF(AND($F30=$B$13,$G30=$A$10),INDEX(T_Activities[],$E$12+$E30,7),"-"))</f>
        <v>0</v>
      </c>
      <c r="E30" s="83">
        <v>11</v>
      </c>
      <c r="F30" s="83">
        <f>INDEX(T_Activities[[Week]:[Tasks]],$E$12+E30,1)</f>
        <v>1</v>
      </c>
      <c r="G30" s="82">
        <f>IF(F30=$B$13,INDEX(T_Activities[],$E$12+E30,6),"-")</f>
        <v>0</v>
      </c>
    </row>
    <row r="31" spans="1:16">
      <c r="A31" s="183">
        <f>IF(ISERROR(INDEX(T_Activities[],$E$12+$E31,4)),"-",IF(AND($F31=$B$13,$G31=$A$10),INDEX(T_Activities[],$E$12+$E31,4),"-"))</f>
        <v>0</v>
      </c>
      <c r="B31" s="152">
        <f>IF(ISERROR(INDEX(T_Activities[],$E$12+$E31,5)),"-",IF(AND($F31=$B$13,$G31=$A$10),INDEX(T_Activities[],$E$12+$E31,5),"-"))</f>
        <v>0</v>
      </c>
      <c r="C31" s="151">
        <f>IF(ISERROR(INDEX(T_Activities[],$E$12+$E31,2)),"-",IF(AND($F31=$B$13,$G31=$A$10),INDEX(T_Activities[],$E$12+$E31,2),"-"))</f>
        <v>0</v>
      </c>
      <c r="D31" s="152">
        <f>IF(ISERROR(INDEX(T_Activities[],$E$12+$E31,7)),"-",IF(AND($F31=$B$13,$G31=$A$10),INDEX(T_Activities[],$E$12+$E31,7),"-"))</f>
        <v>0</v>
      </c>
      <c r="E31" s="83">
        <v>12</v>
      </c>
      <c r="F31" s="83">
        <f>INDEX(T_Activities[[Week]:[Tasks]],$E$12+E31,1)</f>
        <v>1</v>
      </c>
      <c r="G31" s="82">
        <f>IF(F31=$B$13,INDEX(T_Activities[],$E$12+E31,6),"-")</f>
        <v>0</v>
      </c>
    </row>
    <row r="32" spans="1:16">
      <c r="A32" s="183">
        <f>IF(ISERROR(INDEX(T_Activities[],$E$12+$E32,4)),"-",IF(AND($F32=$B$13,$G32=$A$10),INDEX(T_Activities[],$E$12+$E32,4),"-"))</f>
        <v>0</v>
      </c>
      <c r="B32" s="152">
        <f>IF(ISERROR(INDEX(T_Activities[],$E$12+$E32,5)),"-",IF(AND($F32=$B$13,$G32=$A$10),INDEX(T_Activities[],$E$12+$E32,5),"-"))</f>
        <v>0</v>
      </c>
      <c r="C32" s="151">
        <f>IF(ISERROR(INDEX(T_Activities[],$E$12+$E32,2)),"-",IF(AND($F32=$B$13,$G32=$A$10),INDEX(T_Activities[],$E$12+$E32,2),"-"))</f>
        <v>0</v>
      </c>
      <c r="D32" s="152">
        <f>IF(ISERROR(INDEX(T_Activities[],$E$12+$E32,7)),"-",IF(AND($F32=$B$13,$G32=$A$10),INDEX(T_Activities[],$E$12+$E32,7),"-"))</f>
        <v>0</v>
      </c>
      <c r="E32" s="83">
        <v>13</v>
      </c>
      <c r="F32" s="83">
        <f>INDEX(T_Activities[[Week]:[Tasks]],$E$12+E32,1)</f>
        <v>1</v>
      </c>
      <c r="G32" s="82">
        <f>IF(F32=$B$13,INDEX(T_Activities[],$E$12+E32,6),"-")</f>
        <v>0</v>
      </c>
    </row>
    <row r="33" spans="1:18">
      <c r="A33" s="183">
        <f>IF(ISERROR(INDEX(T_Activities[],$E$12+$E33,4)),"-",IF(AND($F33=$B$13,$G33=$A$10),INDEX(T_Activities[],$E$12+$E33,4),"-"))</f>
        <v>0</v>
      </c>
      <c r="B33" s="152">
        <f>IF(ISERROR(INDEX(T_Activities[],$E$12+$E33,5)),"-",IF(AND($F33=$B$13,$G33=$A$10),INDEX(T_Activities[],$E$12+$E33,5),"-"))</f>
        <v>0</v>
      </c>
      <c r="C33" s="151">
        <f>IF(ISERROR(INDEX(T_Activities[],$E$12+$E33,2)),"-",IF(AND($F33=$B$13,$G33=$A$10),INDEX(T_Activities[],$E$12+$E33,2),"-"))</f>
        <v>0</v>
      </c>
      <c r="D33" s="152">
        <f>IF(ISERROR(INDEX(T_Activities[],$E$12+$E33,7)),"-",IF(AND($F33=$B$13,$G33=$A$10),INDEX(T_Activities[],$E$12+$E33,7),"-"))</f>
        <v>0</v>
      </c>
      <c r="E33" s="83">
        <v>14</v>
      </c>
      <c r="F33" s="83">
        <f>INDEX(T_Activities[[Week]:[Tasks]],$E$12+E33,1)</f>
        <v>1</v>
      </c>
      <c r="G33" s="82">
        <f>IF(F33=$B$13,INDEX(T_Activities[],$E$12+E33,6),"-")</f>
        <v>0</v>
      </c>
    </row>
    <row r="34" spans="1:18">
      <c r="A34" s="183">
        <f>IF(ISERROR(INDEX(T_Activities[],$E$12+$E34,4)),"-",IF(AND($F34=$B$13,$G34=$A$10),INDEX(T_Activities[],$E$12+$E34,4),"-"))</f>
        <v>0</v>
      </c>
      <c r="B34" s="152">
        <f>IF(ISERROR(INDEX(T_Activities[],$E$12+$E34,5)),"-",IF(AND($F34=$B$13,$G34=$A$10),INDEX(T_Activities[],$E$12+$E34,5),"-"))</f>
        <v>0</v>
      </c>
      <c r="C34" s="151">
        <f>IF(ISERROR(INDEX(T_Activities[],$E$12+$E34,2)),"-",IF(AND($F34=$B$13,$G34=$A$10),INDEX(T_Activities[],$E$12+$E34,2),"-"))</f>
        <v>0</v>
      </c>
      <c r="D34" s="152">
        <f>IF(ISERROR(INDEX(T_Activities[],$E$12+$E34,7)),"-",IF(AND($F34=$B$13,$G34=$A$10),INDEX(T_Activities[],$E$12+$E34,7),"-"))</f>
        <v>0</v>
      </c>
      <c r="E34" s="83">
        <v>15</v>
      </c>
      <c r="F34" s="83">
        <f>INDEX(T_Activities[[Week]:[Tasks]],$E$12+E34,1)</f>
        <v>1</v>
      </c>
      <c r="G34" s="82">
        <f>IF(F34=$B$13,INDEX(T_Activities[],$E$12+E34,6),"-")</f>
        <v>0</v>
      </c>
    </row>
    <row r="35" spans="1:18">
      <c r="A35" s="183">
        <f>IF(ISERROR(INDEX(T_Activities[],$E$12+$E35,4)),"-",IF(AND($F35=$B$13,$G35=$A$10),INDEX(T_Activities[],$E$12+$E35,4),"-"))</f>
        <v>0</v>
      </c>
      <c r="B35" s="152">
        <f>IF(ISERROR(INDEX(T_Activities[],$E$12+$E35,5)),"-",IF(AND($F35=$B$13,$G35=$A$10),INDEX(T_Activities[],$E$12+$E35,5),"-"))</f>
        <v>0</v>
      </c>
      <c r="C35" s="151">
        <f>IF(ISERROR(INDEX(T_Activities[],$E$12+$E35,2)),"-",IF(AND($F35=$B$13,$G35=$A$10),INDEX(T_Activities[],$E$12+$E35,2),"-"))</f>
        <v>0</v>
      </c>
      <c r="D35" s="152">
        <f>IF(ISERROR(INDEX(T_Activities[],$E$12+$E35,7)),"-",IF(AND($F35=$B$13,$G35=$A$10),INDEX(T_Activities[],$E$12+$E35,7),"-"))</f>
        <v>0</v>
      </c>
      <c r="E35" s="83">
        <v>16</v>
      </c>
      <c r="F35" s="83">
        <f>INDEX(T_Activities[[Week]:[Tasks]],$E$12+E35,1)</f>
        <v>1</v>
      </c>
      <c r="G35" s="82">
        <f>IF(F35=$B$13,INDEX(T_Activities[],$E$12+E35,6),"-")</f>
        <v>0</v>
      </c>
    </row>
    <row r="36" spans="1:18">
      <c r="A36" s="183">
        <f>IF(ISERROR(INDEX(T_Activities[],$E$12+$E36,4)),"-",IF(AND($F36=$B$13,$G36=$A$10),INDEX(T_Activities[],$E$12+$E36,4),"-"))</f>
        <v>0</v>
      </c>
      <c r="B36" s="152">
        <f>IF(ISERROR(INDEX(T_Activities[],$E$12+$E36,5)),"-",IF(AND($F36=$B$13,$G36=$A$10),INDEX(T_Activities[],$E$12+$E36,5),"-"))</f>
        <v>0</v>
      </c>
      <c r="C36" s="151">
        <f>IF(ISERROR(INDEX(T_Activities[],$E$12+$E36,2)),"-",IF(AND($F36=$B$13,$G36=$A$10),INDEX(T_Activities[],$E$12+$E36,2),"-"))</f>
        <v>0</v>
      </c>
      <c r="D36" s="152">
        <f>IF(ISERROR(INDEX(T_Activities[],$E$12+$E36,7)),"-",IF(AND($F36=$B$13,$G36=$A$10),INDEX(T_Activities[],$E$12+$E36,7),"-"))</f>
        <v>0</v>
      </c>
      <c r="E36" s="83">
        <v>17</v>
      </c>
      <c r="F36" s="83">
        <f>INDEX(T_Activities[[Week]:[Tasks]],$E$12+E36,1)</f>
        <v>1</v>
      </c>
      <c r="G36" s="82">
        <f>IF(F36=$B$13,INDEX(T_Activities[],$E$12+E36,6),"-")</f>
        <v>0</v>
      </c>
    </row>
    <row r="37" spans="1:18">
      <c r="A37" s="183">
        <f>IF(ISERROR(INDEX(T_Activities[],$E$12+$E37,4)),"-",IF(AND($F37=$B$13,$G37=$A$10),INDEX(T_Activities[],$E$12+$E37,4),"-"))</f>
        <v>0</v>
      </c>
      <c r="B37" s="152">
        <f>IF(ISERROR(INDEX(T_Activities[],$E$12+$E37,5)),"-",IF(AND($F37=$B$13,$G37=$A$10),INDEX(T_Activities[],$E$12+$E37,5),"-"))</f>
        <v>0</v>
      </c>
      <c r="C37" s="151">
        <f>IF(ISERROR(INDEX(T_Activities[],$E$12+$E37,2)),"-",IF(AND($F37=$B$13,$G37=$A$10),INDEX(T_Activities[],$E$12+$E37,2),"-"))</f>
        <v>0</v>
      </c>
      <c r="D37" s="152">
        <f>IF(ISERROR(INDEX(T_Activities[],$E$12+$E37,7)),"-",IF(AND($F37=$B$13,$G37=$A$10),INDEX(T_Activities[],$E$12+$E37,7),"-"))</f>
        <v>0</v>
      </c>
      <c r="E37" s="83">
        <v>18</v>
      </c>
      <c r="F37" s="83">
        <f>INDEX(T_Activities[[Week]:[Tasks]],$E$12+E37,1)</f>
        <v>1</v>
      </c>
      <c r="G37" s="82">
        <f>IF(F37=$B$13,INDEX(T_Activities[],$E$12+E37,6),"-")</f>
        <v>0</v>
      </c>
    </row>
    <row r="38" spans="1:18">
      <c r="A38" s="183">
        <f>IF(ISERROR(INDEX(T_Activities[],$E$12+$E38,4)),"-",IF(AND($F38=$B$13,$G38=$A$10),INDEX(T_Activities[],$E$12+$E38,4),"-"))</f>
        <v>0</v>
      </c>
      <c r="B38" s="152">
        <f>IF(ISERROR(INDEX(T_Activities[],$E$12+$E38,5)),"-",IF(AND($F38=$B$13,$G38=$A$10),INDEX(T_Activities[],$E$12+$E38,5),"-"))</f>
        <v>0</v>
      </c>
      <c r="C38" s="151">
        <f>IF(ISERROR(INDEX(T_Activities[],$E$12+$E38,2)),"-",IF(AND($F38=$B$13,$G38=$A$10),INDEX(T_Activities[],$E$12+$E38,2),"-"))</f>
        <v>0</v>
      </c>
      <c r="D38" s="152">
        <f>IF(ISERROR(INDEX(T_Activities[],$E$12+$E38,7)),"-",IF(AND($F38=$B$13,$G38=$A$10),INDEX(T_Activities[],$E$12+$E38,7),"-"))</f>
        <v>0</v>
      </c>
      <c r="E38" s="83">
        <v>19</v>
      </c>
      <c r="F38" s="83">
        <f>INDEX(T_Activities[[Week]:[Tasks]],$E$12+E38,1)</f>
        <v>1</v>
      </c>
      <c r="G38" s="82">
        <f>IF(F38=$B$13,INDEX(T_Activities[],$E$12+E38,6),"-")</f>
        <v>0</v>
      </c>
    </row>
    <row r="39" spans="1:18">
      <c r="A39" s="183">
        <f>IF(ISERROR(INDEX(T_Activities[],$E$12+$E39,4)),"-",IF(AND($F39=$B$13,$G39=$A$10),INDEX(T_Activities[],$E$12+$E39,4),"-"))</f>
        <v>0</v>
      </c>
      <c r="B39" s="152">
        <f>IF(ISERROR(INDEX(T_Activities[],$E$12+$E39,5)),"-",IF(AND($F39=$B$13,$G39=$A$10),INDEX(T_Activities[],$E$12+$E39,5),"-"))</f>
        <v>0</v>
      </c>
      <c r="C39" s="151">
        <f>IF(ISERROR(INDEX(T_Activities[],$E$12+$E39,2)),"-",IF(AND($F39=$B$13,$G39=$A$10),INDEX(T_Activities[],$E$12+$E39,2),"-"))</f>
        <v>0</v>
      </c>
      <c r="D39" s="152">
        <f>IF(ISERROR(INDEX(T_Activities[],$E$12+$E39,7)),"-",IF(AND($F39=$B$13,$G39=$A$10),INDEX(T_Activities[],$E$12+$E39,7),"-"))</f>
        <v>0</v>
      </c>
      <c r="E39" s="83">
        <v>20</v>
      </c>
      <c r="F39" s="83">
        <f>INDEX(T_Activities[[Week]:[Tasks]],$E$12+E39,1)</f>
        <v>1</v>
      </c>
      <c r="G39" s="82">
        <f>IF(F39=$B$13,INDEX(T_Activities[],$E$12+E39,6),"-")</f>
        <v>0</v>
      </c>
    </row>
    <row r="40" spans="1:18">
      <c r="A40" s="183">
        <f>IF(ISERROR(INDEX(T_Activities[],$E$12+$E40,4)),"-",IF(AND($F40=$B$13,$G40=$A$10),INDEX(T_Activities[],$E$12+$E40,4),"-"))</f>
        <v>0</v>
      </c>
      <c r="B40" s="152">
        <f>IF(ISERROR(INDEX(T_Activities[],$E$12+$E40,5)),"-",IF(AND($F40=$B$13,$G40=$A$10),INDEX(T_Activities[],$E$12+$E40,5),"-"))</f>
        <v>0</v>
      </c>
      <c r="C40" s="151">
        <f>IF(ISERROR(INDEX(T_Activities[],$E$12+$E40,2)),"-",IF(AND($F40=$B$13,$G40=$A$10),INDEX(T_Activities[],$E$12+$E40,2),"-"))</f>
        <v>0</v>
      </c>
      <c r="D40" s="152">
        <f>IF(ISERROR(INDEX(T_Activities[],$E$12+$E40,7)),"-",IF(AND($F40=$B$13,$G40=$A$10),INDEX(T_Activities[],$E$12+$E40,7),"-"))</f>
        <v>0</v>
      </c>
      <c r="E40" s="83">
        <v>21</v>
      </c>
      <c r="F40" s="83">
        <f>INDEX(T_Activities[[Week]:[Tasks]],$E$12+E40,1)</f>
        <v>1</v>
      </c>
      <c r="G40" s="82">
        <f>IF(F40=$B$13,INDEX(T_Activities[],$E$12+E40,6),"-")</f>
        <v>0</v>
      </c>
    </row>
    <row r="41" spans="1:18">
      <c r="A41" s="183">
        <f>IF(ISERROR(INDEX(T_Activities[],$E$12+$E41,4)),"-",IF(AND($F41=$B$13,$G41=$A$10),INDEX(T_Activities[],$E$12+$E41,4),"-"))</f>
        <v>0</v>
      </c>
      <c r="B41" s="152">
        <f>IF(ISERROR(INDEX(T_Activities[],$E$12+$E41,5)),"-",IF(AND($F41=$B$13,$G41=$A$10),INDEX(T_Activities[],$E$12+$E41,5),"-"))</f>
        <v>0</v>
      </c>
      <c r="C41" s="151">
        <f>IF(ISERROR(INDEX(T_Activities[],$E$12+$E41,2)),"-",IF(AND($F41=$B$13,$G41=$A$10),INDEX(T_Activities[],$E$12+$E41,2),"-"))</f>
        <v>0</v>
      </c>
      <c r="D41" s="152">
        <f>IF(ISERROR(INDEX(T_Activities[],$E$12+$E41,7)),"-",IF(AND($F41=$B$13,$G41=$A$10),INDEX(T_Activities[],$E$12+$E41,7),"-"))</f>
        <v>0</v>
      </c>
      <c r="E41" s="83">
        <v>22</v>
      </c>
      <c r="F41" s="83">
        <f>INDEX(T_Activities[[Week]:[Tasks]],$E$12+E41,1)</f>
        <v>1</v>
      </c>
      <c r="G41" s="82">
        <f>IF(F41=$B$13,INDEX(T_Activities[],$E$12+E41,6),"-")</f>
        <v>0</v>
      </c>
      <c r="H41" s="10"/>
      <c r="I41" s="10"/>
      <c r="J41" s="10"/>
      <c r="K41" s="10"/>
      <c r="L41" s="10"/>
      <c r="M41" s="10"/>
      <c r="N41" s="10"/>
      <c r="O41" s="10"/>
      <c r="P41" s="10"/>
      <c r="Q41" s="10"/>
      <c r="R41" s="10"/>
    </row>
    <row r="42" spans="1:18">
      <c r="A42" s="183">
        <f>IF(ISERROR(INDEX(T_Activities[],$E$12+$E42,4)),"-",IF(AND($F42=$B$13,$G42=$A$10),INDEX(T_Activities[],$E$12+$E42,4),"-"))</f>
        <v>0</v>
      </c>
      <c r="B42" s="152">
        <f>IF(ISERROR(INDEX(T_Activities[],$E$12+$E42,5)),"-",IF(AND($F42=$B$13,$G42=$A$10),INDEX(T_Activities[],$E$12+$E42,5),"-"))</f>
        <v>0</v>
      </c>
      <c r="C42" s="151">
        <f>IF(ISERROR(INDEX(T_Activities[],$E$12+$E42,2)),"-",IF(AND($F42=$B$13,$G42=$A$10),INDEX(T_Activities[],$E$12+$E42,2),"-"))</f>
        <v>0</v>
      </c>
      <c r="D42" s="152">
        <f>IF(ISERROR(INDEX(T_Activities[],$E$12+$E42,7)),"-",IF(AND($F42=$B$13,$G42=$A$10),INDEX(T_Activities[],$E$12+$E42,7),"-"))</f>
        <v>0</v>
      </c>
      <c r="E42" s="83">
        <v>23</v>
      </c>
      <c r="F42" s="83">
        <f>INDEX(T_Activities[[Week]:[Tasks]],$E$12+E42,1)</f>
        <v>1</v>
      </c>
      <c r="G42" s="82">
        <f>IF(F42=$B$13,INDEX(T_Activities[],$E$12+E42,6),"-")</f>
        <v>0</v>
      </c>
      <c r="H42" s="10"/>
      <c r="I42" s="10"/>
      <c r="J42" s="10"/>
      <c r="K42" s="10"/>
      <c r="L42" s="10"/>
      <c r="M42" s="10"/>
      <c r="N42" s="10"/>
      <c r="O42" s="10"/>
      <c r="P42" s="10"/>
      <c r="Q42" s="10"/>
      <c r="R42" s="10"/>
    </row>
    <row r="43" spans="1:18">
      <c r="A43" s="183">
        <f>IF(ISERROR(INDEX(T_Activities[],$E$12+$E43,4)),"-",IF(AND($F43=$B$13,$G43=$A$10),INDEX(T_Activities[],$E$12+$E43,4),"-"))</f>
        <v>0</v>
      </c>
      <c r="B43" s="152">
        <f>IF(ISERROR(INDEX(T_Activities[],$E$12+$E43,5)),"-",IF(AND($F43=$B$13,$G43=$A$10),INDEX(T_Activities[],$E$12+$E43,5),"-"))</f>
        <v>0</v>
      </c>
      <c r="C43" s="151">
        <f>IF(ISERROR(INDEX(T_Activities[],$E$12+$E43,2)),"-",IF(AND($F43=$B$13,$G43=$A$10),INDEX(T_Activities[],$E$12+$E43,2),"-"))</f>
        <v>0</v>
      </c>
      <c r="D43" s="152">
        <f>IF(ISERROR(INDEX(T_Activities[],$E$12+$E43,7)),"-",IF(AND($F43=$B$13,$G43=$A$10),INDEX(T_Activities[],$E$12+$E43,7),"-"))</f>
        <v>0</v>
      </c>
      <c r="E43" s="83">
        <v>24</v>
      </c>
      <c r="F43" s="83">
        <f>INDEX(T_Activities[[Week]:[Tasks]],$E$12+E43,1)</f>
        <v>1</v>
      </c>
      <c r="G43" s="82">
        <f>IF(F43=$B$13,INDEX(T_Activities[],$E$12+E43,6),"-")</f>
        <v>0</v>
      </c>
      <c r="H43" s="10"/>
      <c r="I43" s="10"/>
      <c r="J43" s="10"/>
      <c r="K43" s="10"/>
      <c r="L43" s="10"/>
      <c r="M43" s="10"/>
      <c r="N43" s="10"/>
      <c r="O43" s="10"/>
      <c r="P43" s="10"/>
      <c r="Q43" s="10"/>
      <c r="R43" s="10"/>
    </row>
    <row r="44" spans="1:18">
      <c r="A44" s="183">
        <f>IF(ISERROR(INDEX(T_Activities[],$E$12+$E44,4)),"-",IF(AND($F44=$B$13,$G44=$A$10),INDEX(T_Activities[],$E$12+$E44,4),"-"))</f>
        <v>0</v>
      </c>
      <c r="B44" s="152">
        <f>IF(ISERROR(INDEX(T_Activities[],$E$12+$E44,5)),"-",IF(AND($F44=$B$13,$G44=$A$10),INDEX(T_Activities[],$E$12+$E44,5),"-"))</f>
        <v>0</v>
      </c>
      <c r="C44" s="151">
        <f>IF(ISERROR(INDEX(T_Activities[],$E$12+$E44,2)),"-",IF(AND($F44=$B$13,$G44=$A$10),INDEX(T_Activities[],$E$12+$E44,2),"-"))</f>
        <v>0</v>
      </c>
      <c r="D44" s="152">
        <f>IF(ISERROR(INDEX(T_Activities[],$E$12+$E44,7)),"-",IF(AND($F44=$B$13,$G44=$A$10),INDEX(T_Activities[],$E$12+$E44,7),"-"))</f>
        <v>0</v>
      </c>
      <c r="E44" s="83">
        <v>25</v>
      </c>
      <c r="F44" s="83">
        <f>INDEX(T_Activities[[Week]:[Tasks]],$E$12+E44,1)</f>
        <v>1</v>
      </c>
      <c r="G44" s="82">
        <f>IF(F44=$B$13,INDEX(T_Activities[],$E$12+E44,6),"-")</f>
        <v>0</v>
      </c>
      <c r="H44" s="10"/>
      <c r="I44" s="10"/>
      <c r="J44" s="10"/>
      <c r="K44" s="10"/>
      <c r="L44" s="10"/>
      <c r="M44" s="10"/>
      <c r="N44" s="10"/>
      <c r="O44" s="10"/>
      <c r="P44" s="10"/>
      <c r="Q44" s="10"/>
      <c r="R44" s="10"/>
    </row>
    <row r="45" spans="1:18">
      <c r="A45" s="183">
        <f>IF(ISERROR(INDEX(T_Activities[],$E$12+$E45,4)),"-",IF(AND($F45=$B$13,$G45=$A$10),INDEX(T_Activities[],$E$12+$E45,4),"-"))</f>
        <v>0</v>
      </c>
      <c r="B45" s="152">
        <f>IF(ISERROR(INDEX(T_Activities[],$E$12+$E45,5)),"-",IF(AND($F45=$B$13,$G45=$A$10),INDEX(T_Activities[],$E$12+$E45,5),"-"))</f>
        <v>0</v>
      </c>
      <c r="C45" s="151">
        <f>IF(ISERROR(INDEX(T_Activities[],$E$12+$E45,2)),"-",IF(AND($F45=$B$13,$G45=$A$10),INDEX(T_Activities[],$E$12+$E45,2),"-"))</f>
        <v>0</v>
      </c>
      <c r="D45" s="152">
        <f>IF(ISERROR(INDEX(T_Activities[],$E$12+$E45,7)),"-",IF(AND($F45=$B$13,$G45=$A$10),INDEX(T_Activities[],$E$12+$E45,7),"-"))</f>
        <v>0</v>
      </c>
      <c r="E45" s="83">
        <v>26</v>
      </c>
      <c r="F45" s="83">
        <f>INDEX(T_Activities[[Week]:[Tasks]],$E$12+E45,1)</f>
        <v>1</v>
      </c>
      <c r="G45" s="82">
        <f>IF(F45=$B$13,INDEX(T_Activities[],$E$12+E45,6),"-")</f>
        <v>0</v>
      </c>
      <c r="H45" s="10"/>
      <c r="I45" s="10"/>
      <c r="J45" s="10"/>
      <c r="K45" s="10"/>
      <c r="L45" s="10"/>
      <c r="M45" s="10"/>
      <c r="N45" s="10"/>
      <c r="O45" s="10"/>
      <c r="P45" s="10"/>
      <c r="Q45" s="10"/>
      <c r="R45" s="10"/>
    </row>
    <row r="46" spans="1:18">
      <c r="A46" s="183">
        <f>IF(ISERROR(INDEX(T_Activities[],$E$12+$E46,4)),"-",IF(AND($F46=$B$13,$G46=$A$10),INDEX(T_Activities[],$E$12+$E46,4),"-"))</f>
        <v>0</v>
      </c>
      <c r="B46" s="152">
        <f>IF(ISERROR(INDEX(T_Activities[],$E$12+$E46,5)),"-",IF(AND($F46=$B$13,$G46=$A$10),INDEX(T_Activities[],$E$12+$E46,5),"-"))</f>
        <v>0</v>
      </c>
      <c r="C46" s="151">
        <f>IF(ISERROR(INDEX(T_Activities[],$E$12+$E46,2)),"-",IF(AND($F46=$B$13,$G46=$A$10),INDEX(T_Activities[],$E$12+$E46,2),"-"))</f>
        <v>0</v>
      </c>
      <c r="D46" s="152">
        <f>IF(ISERROR(INDEX(T_Activities[],$E$12+$E46,7)),"-",IF(AND($F46=$B$13,$G46=$A$10),INDEX(T_Activities[],$E$12+$E46,7),"-"))</f>
        <v>0</v>
      </c>
      <c r="E46" s="83">
        <v>27</v>
      </c>
      <c r="F46" s="83">
        <f>INDEX(T_Activities[[Week]:[Tasks]],$E$12+E46,1)</f>
        <v>1</v>
      </c>
      <c r="G46" s="82">
        <f>IF(F46=$B$13,INDEX(T_Activities[],$E$12+E46,6),"-")</f>
        <v>0</v>
      </c>
      <c r="H46" s="10"/>
      <c r="I46" s="10"/>
      <c r="J46" s="10"/>
      <c r="K46" s="10"/>
      <c r="L46" s="10"/>
      <c r="M46" s="10"/>
      <c r="N46" s="10"/>
      <c r="O46" s="10"/>
      <c r="P46" s="10"/>
      <c r="Q46" s="10"/>
      <c r="R46" s="10"/>
    </row>
    <row r="47" spans="1:18">
      <c r="A47" s="183">
        <f>IF(ISERROR(INDEX(T_Activities[],$E$12+$E47,4)),"-",IF(AND($F47=$B$13,$G47=$A$10),INDEX(T_Activities[],$E$12+$E47,4),"-"))</f>
        <v>0</v>
      </c>
      <c r="B47" s="152">
        <f>IF(ISERROR(INDEX(T_Activities[],$E$12+$E47,5)),"-",IF(AND($F47=$B$13,$G47=$A$10),INDEX(T_Activities[],$E$12+$E47,5),"-"))</f>
        <v>0</v>
      </c>
      <c r="C47" s="151">
        <f>IF(ISERROR(INDEX(T_Activities[],$E$12+$E47,2)),"-",IF(AND($F47=$B$13,$G47=$A$10),INDEX(T_Activities[],$E$12+$E47,2),"-"))</f>
        <v>0</v>
      </c>
      <c r="D47" s="152">
        <f>IF(ISERROR(INDEX(T_Activities[],$E$12+$E47,7)),"-",IF(AND($F47=$B$13,$G47=$A$10),INDEX(T_Activities[],$E$12+$E47,7),"-"))</f>
        <v>0</v>
      </c>
      <c r="E47" s="83">
        <v>28</v>
      </c>
      <c r="F47" s="83">
        <f>INDEX(T_Activities[[Week]:[Tasks]],$E$12+E47,1)</f>
        <v>1</v>
      </c>
      <c r="G47" s="82">
        <f>IF(F47=$B$13,INDEX(T_Activities[],$E$12+E47,6),"-")</f>
        <v>0</v>
      </c>
      <c r="H47" s="10"/>
      <c r="I47" s="10"/>
      <c r="J47" s="10"/>
      <c r="K47" s="10"/>
      <c r="L47" s="10"/>
      <c r="M47" s="10"/>
      <c r="N47" s="10"/>
      <c r="O47" s="10"/>
      <c r="P47" s="10"/>
      <c r="Q47" s="10"/>
      <c r="R47" s="10"/>
    </row>
    <row r="48" spans="1:18">
      <c r="A48" s="183">
        <f>IF(ISERROR(INDEX(T_Activities[],$E$12+$E48,4)),"-",IF(AND($F48=$B$13,$G48=$A$10),INDEX(T_Activities[],$E$12+$E48,4),"-"))</f>
        <v>0</v>
      </c>
      <c r="B48" s="152">
        <f>IF(ISERROR(INDEX(T_Activities[],$E$12+$E48,5)),"-",IF(AND($F48=$B$13,$G48=$A$10),INDEX(T_Activities[],$E$12+$E48,5),"-"))</f>
        <v>0</v>
      </c>
      <c r="C48" s="151">
        <f>IF(ISERROR(INDEX(T_Activities[],$E$12+$E48,2)),"-",IF(AND($F48=$B$13,$G48=$A$10),INDEX(T_Activities[],$E$12+$E48,2),"-"))</f>
        <v>0</v>
      </c>
      <c r="D48" s="152">
        <f>IF(ISERROR(INDEX(T_Activities[],$E$12+$E48,7)),"-",IF(AND($F48=$B$13,$G48=$A$10),INDEX(T_Activities[],$E$12+$E48,7),"-"))</f>
        <v>0</v>
      </c>
      <c r="E48" s="83">
        <v>29</v>
      </c>
      <c r="F48" s="83">
        <f>INDEX(T_Activities[[Week]:[Tasks]],$E$12+E48,1)</f>
        <v>1</v>
      </c>
      <c r="G48" s="82">
        <f>IF(F48=$B$13,INDEX(T_Activities[],$E$12+E48,6),"-")</f>
        <v>0</v>
      </c>
      <c r="H48" s="10"/>
      <c r="I48" s="10"/>
      <c r="J48" s="10"/>
      <c r="K48" s="10"/>
      <c r="L48" s="10"/>
      <c r="M48" s="10"/>
      <c r="N48" s="10"/>
      <c r="O48" s="10"/>
      <c r="P48" s="10"/>
      <c r="Q48" s="10"/>
      <c r="R48" s="10"/>
    </row>
    <row r="49" spans="1:18">
      <c r="A49" s="183">
        <f>IF(ISERROR(INDEX(T_Activities[],$E$12+$E49,4)),"-",IF(AND($F49=$B$13,$G49=$A$10),INDEX(T_Activities[],$E$12+$E49,4),"-"))</f>
        <v>0</v>
      </c>
      <c r="B49" s="152">
        <f>IF(ISERROR(INDEX(T_Activities[],$E$12+$E49,5)),"-",IF(AND($F49=$B$13,$G49=$A$10),INDEX(T_Activities[],$E$12+$E49,5),"-"))</f>
        <v>0</v>
      </c>
      <c r="C49" s="151">
        <f>IF(ISERROR(INDEX(T_Activities[],$E$12+$E49,2)),"-",IF(AND($F49=$B$13,$G49=$A$10),INDEX(T_Activities[],$E$12+$E49,2),"-"))</f>
        <v>0</v>
      </c>
      <c r="D49" s="152">
        <f>IF(ISERROR(INDEX(T_Activities[],$E$12+$E49,7)),"-",IF(AND($F49=$B$13,$G49=$A$10),INDEX(T_Activities[],$E$12+$E49,7),"-"))</f>
        <v>0</v>
      </c>
      <c r="E49" s="83">
        <v>30</v>
      </c>
      <c r="F49" s="83">
        <f>INDEX(T_Activities[[Week]:[Tasks]],$E$12+E49,1)</f>
        <v>1</v>
      </c>
      <c r="G49" s="82">
        <f>IF(F49=$B$13,INDEX(T_Activities[],$E$12+E49,6),"-")</f>
        <v>0</v>
      </c>
      <c r="H49" s="10"/>
      <c r="I49" s="10"/>
      <c r="J49" s="10"/>
      <c r="K49" s="10"/>
      <c r="L49" s="10"/>
      <c r="M49" s="10"/>
      <c r="N49" s="10"/>
      <c r="O49" s="10"/>
      <c r="P49" s="10"/>
      <c r="Q49" s="10"/>
      <c r="R49" s="10"/>
    </row>
    <row r="50" spans="1:18">
      <c r="A50" s="183">
        <f>IF(ISERROR(INDEX(T_Activities[],$E$12+$E50,4)),"-",IF(AND($F50=$B$13,$G50=$A$10),INDEX(T_Activities[],$E$12+$E50,4),"-"))</f>
        <v>0</v>
      </c>
      <c r="B50" s="152">
        <f>IF(ISERROR(INDEX(T_Activities[],$E$12+$E50,5)),"-",IF(AND($F50=$B$13,$G50=$A$10),INDEX(T_Activities[],$E$12+$E50,5),"-"))</f>
        <v>0</v>
      </c>
      <c r="C50" s="151">
        <f>IF(ISERROR(INDEX(T_Activities[],$E$12+$E50,2)),"-",IF(AND($F50=$B$13,$G50=$A$10),INDEX(T_Activities[],$E$12+$E50,2),"-"))</f>
        <v>0</v>
      </c>
      <c r="D50" s="152">
        <f>IF(ISERROR(INDEX(T_Activities[],$E$12+$E50,7)),"-",IF(AND($F50=$B$13,$G50=$A$10),INDEX(T_Activities[],$E$12+$E50,7),"-"))</f>
        <v>0</v>
      </c>
      <c r="E50" s="83">
        <v>31</v>
      </c>
      <c r="F50" s="83">
        <f>INDEX(T_Activities[[Week]:[Tasks]],$E$12+E50,1)</f>
        <v>1</v>
      </c>
      <c r="G50" s="82">
        <f>IF(F50=$B$13,INDEX(T_Activities[],$E$12+E50,6),"-")</f>
        <v>0</v>
      </c>
      <c r="H50" s="10"/>
      <c r="I50" s="10"/>
      <c r="J50" s="10"/>
      <c r="K50" s="10"/>
      <c r="L50" s="10"/>
      <c r="M50" s="10"/>
      <c r="N50" s="10"/>
      <c r="O50" s="10"/>
      <c r="P50" s="10"/>
      <c r="Q50" s="10"/>
      <c r="R50" s="10"/>
    </row>
    <row r="51" spans="1:18">
      <c r="A51" s="183">
        <f>IF(ISERROR(INDEX(T_Activities[],$E$12+$E51,4)),"-",IF(AND($F51=$B$13,$G51=$A$10),INDEX(T_Activities[],$E$12+$E51,4),"-"))</f>
        <v>0</v>
      </c>
      <c r="B51" s="152">
        <f>IF(ISERROR(INDEX(T_Activities[],$E$12+$E51,5)),"-",IF(AND($F51=$B$13,$G51=$A$10),INDEX(T_Activities[],$E$12+$E51,5),"-"))</f>
        <v>0</v>
      </c>
      <c r="C51" s="151">
        <f>IF(ISERROR(INDEX(T_Activities[],$E$12+$E51,2)),"-",IF(AND($F51=$B$13,$G51=$A$10),INDEX(T_Activities[],$E$12+$E51,2),"-"))</f>
        <v>0</v>
      </c>
      <c r="D51" s="152">
        <f>IF(ISERROR(INDEX(T_Activities[],$E$12+$E51,7)),"-",IF(AND($F51=$B$13,$G51=$A$10),INDEX(T_Activities[],$E$12+$E51,7),"-"))</f>
        <v>0</v>
      </c>
      <c r="E51" s="83">
        <v>32</v>
      </c>
      <c r="F51" s="83">
        <f>INDEX(T_Activities[[Week]:[Tasks]],$E$12+E51,1)</f>
        <v>1</v>
      </c>
      <c r="G51" s="82">
        <f>IF(F51=$B$13,INDEX(T_Activities[],$E$12+E51,6),"-")</f>
        <v>0</v>
      </c>
      <c r="H51" s="10"/>
      <c r="I51" s="10"/>
      <c r="J51" s="10"/>
      <c r="K51" s="10"/>
      <c r="L51" s="10"/>
      <c r="M51" s="10"/>
      <c r="N51" s="10"/>
      <c r="O51" s="10"/>
      <c r="P51" s="10"/>
      <c r="Q51" s="10"/>
      <c r="R51" s="10"/>
    </row>
    <row r="52" spans="1:18">
      <c r="A52" s="183">
        <f>IF(ISERROR(INDEX(T_Activities[],$E$12+$E52,4)),"-",IF(AND($F52=$B$13,$G52=$A$10),INDEX(T_Activities[],$E$12+$E52,4),"-"))</f>
        <v>0</v>
      </c>
      <c r="B52" s="152">
        <f>IF(ISERROR(INDEX(T_Activities[],$E$12+$E52,5)),"-",IF(AND($F52=$B$13,$G52=$A$10),INDEX(T_Activities[],$E$12+$E52,5),"-"))</f>
        <v>0</v>
      </c>
      <c r="C52" s="151">
        <f>IF(ISERROR(INDEX(T_Activities[],$E$12+$E52,2)),"-",IF(AND($F52=$B$13,$G52=$A$10),INDEX(T_Activities[],$E$12+$E52,2),"-"))</f>
        <v>0</v>
      </c>
      <c r="D52" s="152">
        <f>IF(ISERROR(INDEX(T_Activities[],$E$12+$E52,7)),"-",IF(AND($F52=$B$13,$G52=$A$10),INDEX(T_Activities[],$E$12+$E52,7),"-"))</f>
        <v>0</v>
      </c>
      <c r="E52" s="83">
        <v>33</v>
      </c>
      <c r="F52" s="83">
        <f>INDEX(T_Activities[[Week]:[Tasks]],$E$12+E52,1)</f>
        <v>1</v>
      </c>
      <c r="G52" s="82">
        <f>IF(F52=$B$13,INDEX(T_Activities[],$E$12+E52,6),"-")</f>
        <v>0</v>
      </c>
      <c r="H52" s="10"/>
      <c r="I52" s="10"/>
      <c r="J52" s="10"/>
      <c r="K52" s="10"/>
      <c r="L52" s="10"/>
      <c r="M52" s="10"/>
      <c r="N52" s="10"/>
      <c r="O52" s="10"/>
      <c r="P52" s="10"/>
      <c r="Q52" s="10"/>
      <c r="R52" s="10"/>
    </row>
    <row r="53" spans="1:18">
      <c r="A53" s="183" t="str">
        <f>IF(ISERROR(INDEX(T_Activities[],$E$12+$E53,4)),"-",IF(AND($F53=$B$13,$G53=$A$10),INDEX(T_Activities[],$E$12+$E53,4),"-"))</f>
        <v>-</v>
      </c>
      <c r="B53" s="152" t="str">
        <f>IF(ISERROR(INDEX(T_Activities[],$E$12+$E53,5)),"-",IF(AND($F53=$B$13,$G53=$A$10),INDEX(T_Activities[],$E$12+$E53,5),"-"))</f>
        <v>-</v>
      </c>
      <c r="C53" s="151" t="str">
        <f>IF(ISERROR(INDEX(T_Activities[],$E$12+$E53,2)),"-",IF(AND($F53=$B$13,$G53=$A$10),INDEX(T_Activities[],$E$12+$E53,2),"-"))</f>
        <v>-</v>
      </c>
      <c r="D53" s="152" t="str">
        <f>IF(ISERROR(INDEX(T_Activities[],$E$12+$E53,7)),"-",IF(AND($F53=$B$13,$G53=$A$10),INDEX(T_Activities[],$E$12+$E53,7),"-"))</f>
        <v>-</v>
      </c>
      <c r="E53" s="83">
        <v>34</v>
      </c>
      <c r="F53" s="83" t="e">
        <f>INDEX(T_Activities[[Week]:[Tasks]],$E$12+E53,1)</f>
        <v>#REF!</v>
      </c>
      <c r="G53" s="82" t="e">
        <f>IF(F53=$B$13,INDEX(T_Activities[],$E$12+E53,6),"-")</f>
        <v>#REF!</v>
      </c>
      <c r="H53" s="10"/>
      <c r="I53" s="10"/>
      <c r="J53" s="10"/>
      <c r="K53" s="10"/>
      <c r="L53" s="10"/>
      <c r="M53" s="10"/>
      <c r="N53" s="10"/>
      <c r="O53" s="10"/>
      <c r="P53" s="10"/>
      <c r="Q53" s="10"/>
      <c r="R53" s="10"/>
    </row>
    <row r="54" spans="1:18">
      <c r="A54" s="183" t="str">
        <f>IF(ISERROR(INDEX(T_Activities[],$E$12+$E54,4)),"-",IF(AND($F54=$B$13,$G54=$A$10),INDEX(T_Activities[],$E$12+$E54,4),"-"))</f>
        <v>-</v>
      </c>
      <c r="B54" s="152" t="str">
        <f>IF(ISERROR(INDEX(T_Activities[],$E$12+$E54,5)),"-",IF(AND($F54=$B$13,$G54=$A$10),INDEX(T_Activities[],$E$12+$E54,5),"-"))</f>
        <v>-</v>
      </c>
      <c r="C54" s="151" t="str">
        <f>IF(ISERROR(INDEX(T_Activities[],$E$12+$E54,2)),"-",IF(AND($F54=$B$13,$G54=$A$10),INDEX(T_Activities[],$E$12+$E54,2),"-"))</f>
        <v>-</v>
      </c>
      <c r="D54" s="152" t="str">
        <f>IF(ISERROR(INDEX(T_Activities[],$E$12+$E54,7)),"-",IF(AND($F54=$B$13,$G54=$A$10),INDEX(T_Activities[],$E$12+$E54,7),"-"))</f>
        <v>-</v>
      </c>
      <c r="E54" s="83">
        <v>35</v>
      </c>
      <c r="F54" s="83" t="e">
        <f>INDEX(T_Activities[[Week]:[Tasks]],$E$12+E54,1)</f>
        <v>#REF!</v>
      </c>
      <c r="G54" s="82" t="e">
        <f>IF(F54=$B$13,INDEX(T_Activities[],$E$12+E54,6),"-")</f>
        <v>#REF!</v>
      </c>
      <c r="H54" s="10"/>
      <c r="I54" s="10"/>
      <c r="J54" s="10"/>
      <c r="K54" s="10"/>
      <c r="L54" s="10"/>
      <c r="M54" s="10"/>
      <c r="N54" s="10"/>
      <c r="O54" s="10"/>
      <c r="P54" s="10"/>
      <c r="Q54" s="10"/>
      <c r="R54" s="10"/>
    </row>
    <row r="55" spans="1:18">
      <c r="A55" s="183" t="str">
        <f>IF(ISERROR(INDEX(T_Activities[],$E$12+$E55,4)),"-",IF(AND($F55=$B$13,$G55=$A$10),INDEX(T_Activities[],$E$12+$E55,4),"-"))</f>
        <v>-</v>
      </c>
      <c r="B55" s="152" t="str">
        <f>IF(ISERROR(INDEX(T_Activities[],$E$12+$E55,5)),"-",IF(AND($F55=$B$13,$G55=$A$10),INDEX(T_Activities[],$E$12+$E55,5),"-"))</f>
        <v>-</v>
      </c>
      <c r="C55" s="151" t="str">
        <f>IF(ISERROR(INDEX(T_Activities[],$E$12+$E55,2)),"-",IF(AND($F55=$B$13,$G55=$A$10),INDEX(T_Activities[],$E$12+$E55,2),"-"))</f>
        <v>-</v>
      </c>
      <c r="D55" s="152" t="str">
        <f>IF(ISERROR(INDEX(T_Activities[],$E$12+$E55,7)),"-",IF(AND($F55=$B$13,$G55=$A$10),INDEX(T_Activities[],$E$12+$E55,7),"-"))</f>
        <v>-</v>
      </c>
      <c r="E55" s="83">
        <v>36</v>
      </c>
      <c r="F55" s="83" t="e">
        <f>INDEX(T_Activities[[Week]:[Tasks]],$E$12+E55,1)</f>
        <v>#REF!</v>
      </c>
      <c r="G55" s="82" t="e">
        <f>IF(F55=$B$13,INDEX(T_Activities[],$E$12+E55,6),"-")</f>
        <v>#REF!</v>
      </c>
      <c r="H55" s="10"/>
      <c r="I55" s="10"/>
      <c r="J55" s="10"/>
      <c r="K55" s="10"/>
      <c r="L55" s="10"/>
      <c r="M55" s="10"/>
      <c r="N55" s="10"/>
      <c r="O55" s="10"/>
      <c r="P55" s="10"/>
      <c r="Q55" s="10"/>
      <c r="R55" s="10"/>
    </row>
    <row r="56" spans="1:18">
      <c r="A56" s="183" t="str">
        <f>IF(ISERROR(INDEX(T_Activities[],$E$12+$E56,4)),"-",IF(AND($F56=$B$13,$G56=$A$10),INDEX(T_Activities[],$E$12+$E56,4),"-"))</f>
        <v>-</v>
      </c>
      <c r="B56" s="152" t="str">
        <f>IF(ISERROR(INDEX(T_Activities[],$E$12+$E56,5)),"-",IF(AND($F56=$B$13,$G56=$A$10),INDEX(T_Activities[],$E$12+$E56,5),"-"))</f>
        <v>-</v>
      </c>
      <c r="C56" s="151" t="str">
        <f>IF(ISERROR(INDEX(T_Activities[],$E$12+$E56,2)),"-",IF(AND($F56=$B$13,$G56=$A$10),INDEX(T_Activities[],$E$12+$E56,2),"-"))</f>
        <v>-</v>
      </c>
      <c r="D56" s="152" t="str">
        <f>IF(ISERROR(INDEX(T_Activities[],$E$12+$E56,7)),"-",IF(AND($F56=$B$13,$G56=$A$10),INDEX(T_Activities[],$E$12+$E56,7),"-"))</f>
        <v>-</v>
      </c>
      <c r="E56" s="83">
        <v>37</v>
      </c>
      <c r="F56" s="83" t="e">
        <f>INDEX(T_Activities[[Week]:[Tasks]],$E$12+E56,1)</f>
        <v>#REF!</v>
      </c>
      <c r="G56" s="82" t="e">
        <f>IF(F56=$B$13,INDEX(T_Activities[],$E$12+E56,6),"-")</f>
        <v>#REF!</v>
      </c>
      <c r="H56" s="10"/>
      <c r="I56" s="10"/>
      <c r="J56" s="10"/>
      <c r="K56" s="10"/>
      <c r="L56" s="10"/>
      <c r="M56" s="10"/>
      <c r="N56" s="10"/>
      <c r="O56" s="10"/>
      <c r="P56" s="10"/>
      <c r="Q56" s="10"/>
      <c r="R56" s="10"/>
    </row>
    <row r="57" spans="1:18">
      <c r="A57" s="183" t="str">
        <f>IF(ISERROR(INDEX(T_Activities[],$E$12+$E57,4)),"-",IF(AND($F57=$B$13,$G57=$A$10),INDEX(T_Activities[],$E$12+$E57,4),"-"))</f>
        <v>-</v>
      </c>
      <c r="B57" s="152" t="str">
        <f>IF(ISERROR(INDEX(T_Activities[],$E$12+$E57,5)),"-",IF(AND($F57=$B$13,$G57=$A$10),INDEX(T_Activities[],$E$12+$E57,5),"-"))</f>
        <v>-</v>
      </c>
      <c r="C57" s="151" t="str">
        <f>IF(ISERROR(INDEX(T_Activities[],$E$12+$E57,2)),"-",IF(AND($F57=$B$13,$G57=$A$10),INDEX(T_Activities[],$E$12+$E57,2),"-"))</f>
        <v>-</v>
      </c>
      <c r="D57" s="152" t="str">
        <f>IF(ISERROR(INDEX(T_Activities[],$E$12+$E57,7)),"-",IF(AND($F57=$B$13,$G57=$A$10),INDEX(T_Activities[],$E$12+$E57,7),"-"))</f>
        <v>-</v>
      </c>
      <c r="E57" s="83">
        <v>38</v>
      </c>
      <c r="F57" s="83" t="e">
        <f>INDEX(T_Activities[[Week]:[Tasks]],$E$12+E57,1)</f>
        <v>#REF!</v>
      </c>
      <c r="G57" s="82" t="e">
        <f>IF(F57=$B$13,INDEX(T_Activities[],$E$12+E57,6),"-")</f>
        <v>#REF!</v>
      </c>
      <c r="H57" s="10"/>
      <c r="I57" s="10"/>
      <c r="J57" s="10"/>
      <c r="K57" s="10"/>
      <c r="L57" s="10"/>
      <c r="M57" s="10"/>
      <c r="N57" s="10"/>
      <c r="O57" s="10"/>
      <c r="P57" s="10"/>
      <c r="Q57" s="10"/>
      <c r="R57" s="10"/>
    </row>
    <row r="58" spans="1:18">
      <c r="A58" s="183" t="str">
        <f>IF(ISERROR(INDEX(T_Activities[],$E$12+$E58,4)),"-",IF(AND($F58=$B$13,$G58=$A$10),INDEX(T_Activities[],$E$12+$E58,4),"-"))</f>
        <v>-</v>
      </c>
      <c r="B58" s="152" t="str">
        <f>IF(ISERROR(INDEX(T_Activities[],$E$12+$E58,5)),"-",IF(AND($F58=$B$13,$G58=$A$10),INDEX(T_Activities[],$E$12+$E58,5),"-"))</f>
        <v>-</v>
      </c>
      <c r="C58" s="151" t="str">
        <f>IF(ISERROR(INDEX(T_Activities[],$E$12+$E58,2)),"-",IF(AND($F58=$B$13,$G58=$A$10),INDEX(T_Activities[],$E$12+$E58,2),"-"))</f>
        <v>-</v>
      </c>
      <c r="D58" s="152" t="str">
        <f>IF(ISERROR(INDEX(T_Activities[],$E$12+$E58,7)),"-",IF(AND($F58=$B$13,$G58=$A$10),INDEX(T_Activities[],$E$12+$E58,7),"-"))</f>
        <v>-</v>
      </c>
      <c r="E58" s="83">
        <v>39</v>
      </c>
      <c r="F58" s="83" t="e">
        <f>INDEX(T_Activities[[Week]:[Tasks]],$E$12+E58,1)</f>
        <v>#REF!</v>
      </c>
      <c r="G58" s="82" t="e">
        <f>IF(F58=$B$13,INDEX(T_Activities[],$E$12+E58,6),"-")</f>
        <v>#REF!</v>
      </c>
      <c r="H58" s="10"/>
      <c r="I58" s="10"/>
      <c r="J58" s="10"/>
      <c r="K58" s="10"/>
      <c r="L58" s="10"/>
      <c r="M58" s="10"/>
      <c r="N58" s="10"/>
      <c r="O58" s="10"/>
      <c r="P58" s="10"/>
      <c r="Q58" s="10"/>
      <c r="R58" s="10"/>
    </row>
    <row r="59" spans="1:18">
      <c r="A59" s="183" t="str">
        <f>IF(ISERROR(INDEX(T_Activities[],$E$12+$E59,4)),"-",IF(AND($F59=$B$13,$G59=$A$10),INDEX(T_Activities[],$E$12+$E59,4),"-"))</f>
        <v>-</v>
      </c>
      <c r="B59" s="152" t="str">
        <f>IF(ISERROR(INDEX(T_Activities[],$E$12+$E59,5)),"-",IF(AND($F59=$B$13,$G59=$A$10),INDEX(T_Activities[],$E$12+$E59,5),"-"))</f>
        <v>-</v>
      </c>
      <c r="C59" s="151" t="str">
        <f>IF(ISERROR(INDEX(T_Activities[],$E$12+$E59,2)),"-",IF(AND($F59=$B$13,$G59=$A$10),INDEX(T_Activities[],$E$12+$E59,2),"-"))</f>
        <v>-</v>
      </c>
      <c r="D59" s="152" t="str">
        <f>IF(ISERROR(INDEX(T_Activities[],$E$12+$E59,7)),"-",IF(AND($F59=$B$13,$G59=$A$10),INDEX(T_Activities[],$E$12+$E59,7),"-"))</f>
        <v>-</v>
      </c>
      <c r="E59" s="83">
        <v>40</v>
      </c>
      <c r="F59" s="83" t="e">
        <f>INDEX(T_Activities[[Week]:[Tasks]],$E$12+E59,1)</f>
        <v>#REF!</v>
      </c>
      <c r="G59" s="82" t="e">
        <f>IF(F59=$B$13,INDEX(T_Activities[],$E$12+E59,6),"-")</f>
        <v>#REF!</v>
      </c>
      <c r="H59" s="10"/>
      <c r="I59" s="10"/>
      <c r="J59" s="10"/>
      <c r="K59" s="10"/>
      <c r="L59" s="10"/>
      <c r="M59" s="10"/>
      <c r="N59" s="10"/>
      <c r="O59" s="10"/>
      <c r="P59" s="10"/>
      <c r="Q59" s="10"/>
      <c r="R59" s="10"/>
    </row>
    <row r="60" spans="1:18">
      <c r="A60" s="183" t="str">
        <f>IF(ISERROR(INDEX(T_Activities[],$E$12+$E60,4)),"-",IF(AND($F60=$B$13,$G60=$A$10),INDEX(T_Activities[],$E$12+$E60,4),"-"))</f>
        <v>-</v>
      </c>
      <c r="B60" s="152" t="str">
        <f>IF(ISERROR(INDEX(T_Activities[],$E$12+$E60,5)),"-",IF(AND($F60=$B$13,$G60=$A$10),INDEX(T_Activities[],$E$12+$E60,5),"-"))</f>
        <v>-</v>
      </c>
      <c r="C60" s="151" t="str">
        <f>IF(ISERROR(INDEX(T_Activities[],$E$12+$E60,2)),"-",IF(AND($F60=$B$13,$G60=$A$10),INDEX(T_Activities[],$E$12+$E60,2),"-"))</f>
        <v>-</v>
      </c>
      <c r="D60" s="152" t="str">
        <f>IF(ISERROR(INDEX(T_Activities[],$E$12+$E60,7)),"-",IF(AND($F60=$B$13,$G60=$A$10),INDEX(T_Activities[],$E$12+$E60,7),"-"))</f>
        <v>-</v>
      </c>
      <c r="E60" s="83">
        <v>41</v>
      </c>
      <c r="F60" s="83" t="e">
        <f>INDEX(T_Activities[[Week]:[Tasks]],$E$12+E60,1)</f>
        <v>#REF!</v>
      </c>
      <c r="G60" s="82" t="e">
        <f>IF(F60=$B$13,INDEX(T_Activities[],$E$12+E60,6),"-")</f>
        <v>#REF!</v>
      </c>
      <c r="H60" s="10"/>
      <c r="I60" s="10"/>
      <c r="J60" s="10"/>
      <c r="K60" s="10"/>
      <c r="L60" s="10"/>
      <c r="M60" s="10"/>
      <c r="N60" s="10"/>
      <c r="O60" s="10"/>
      <c r="P60" s="10"/>
      <c r="Q60" s="10"/>
      <c r="R60" s="10"/>
    </row>
    <row r="61" spans="1:18">
      <c r="A61" s="183" t="str">
        <f>IF(ISERROR(INDEX(T_Activities[],$E$12+$E61,4)),"-",IF(AND($F61=$B$13,$G61=$A$10),INDEX(T_Activities[],$E$12+$E61,4),"-"))</f>
        <v>-</v>
      </c>
      <c r="B61" s="152" t="str">
        <f>IF(ISERROR(INDEX(T_Activities[],$E$12+$E61,5)),"-",IF(AND($F61=$B$13,$G61=$A$10),INDEX(T_Activities[],$E$12+$E61,5),"-"))</f>
        <v>-</v>
      </c>
      <c r="C61" s="151" t="str">
        <f>IF(ISERROR(INDEX(T_Activities[],$E$12+$E61,2)),"-",IF(AND($F61=$B$13,$G61=$A$10),INDEX(T_Activities[],$E$12+$E61,2),"-"))</f>
        <v>-</v>
      </c>
      <c r="D61" s="152" t="str">
        <f>IF(ISERROR(INDEX(T_Activities[],$E$12+$E61,7)),"-",IF(AND($F61=$B$13,$G61=$A$10),INDEX(T_Activities[],$E$12+$E61,7),"-"))</f>
        <v>-</v>
      </c>
      <c r="E61" s="83">
        <v>42</v>
      </c>
      <c r="F61" s="83" t="e">
        <f>INDEX(T_Activities[[Week]:[Tasks]],$E$12+E61,1)</f>
        <v>#REF!</v>
      </c>
      <c r="G61" s="82" t="e">
        <f>IF(F61=$B$13,INDEX(T_Activities[],$E$12+E61,6),"-")</f>
        <v>#REF!</v>
      </c>
      <c r="H61" s="10"/>
      <c r="I61" s="10"/>
      <c r="J61" s="10"/>
      <c r="K61" s="10"/>
      <c r="L61" s="10"/>
      <c r="M61" s="10"/>
      <c r="N61" s="10"/>
      <c r="O61" s="10"/>
      <c r="P61" s="10"/>
      <c r="Q61" s="10"/>
      <c r="R61" s="10"/>
    </row>
    <row r="62" spans="1:18">
      <c r="A62" s="183" t="str">
        <f>IF(ISERROR(INDEX(T_Activities[],$E$12+$E62,4)),"-",IF(AND($F62=$B$13,$G62=$A$10),INDEX(T_Activities[],$E$12+$E62,4),"-"))</f>
        <v>-</v>
      </c>
      <c r="B62" s="152" t="str">
        <f>IF(ISERROR(INDEX(T_Activities[],$E$12+$E62,5)),"-",IF(AND($F62=$B$13,$G62=$A$10),INDEX(T_Activities[],$E$12+$E62,5),"-"))</f>
        <v>-</v>
      </c>
      <c r="C62" s="151" t="str">
        <f>IF(ISERROR(INDEX(T_Activities[],$E$12+$E62,2)),"-",IF(AND($F62=$B$13,$G62=$A$10),INDEX(T_Activities[],$E$12+$E62,2),"-"))</f>
        <v>-</v>
      </c>
      <c r="D62" s="152" t="str">
        <f>IF(ISERROR(INDEX(T_Activities[],$E$12+$E62,7)),"-",IF(AND($F62=$B$13,$G62=$A$10),INDEX(T_Activities[],$E$12+$E62,7),"-"))</f>
        <v>-</v>
      </c>
      <c r="E62" s="83">
        <v>43</v>
      </c>
      <c r="F62" s="83" t="e">
        <f>INDEX(T_Activities[[Week]:[Tasks]],$E$12+E62,1)</f>
        <v>#REF!</v>
      </c>
      <c r="G62" s="82" t="e">
        <f>IF(F62=$B$13,INDEX(T_Activities[],$E$12+E62,6),"-")</f>
        <v>#REF!</v>
      </c>
      <c r="H62" s="10"/>
      <c r="I62" s="10"/>
      <c r="J62" s="10"/>
      <c r="K62" s="10"/>
      <c r="L62" s="10"/>
      <c r="M62" s="10"/>
      <c r="N62" s="10"/>
      <c r="O62" s="10"/>
      <c r="P62" s="10"/>
      <c r="Q62" s="10"/>
      <c r="R62" s="10"/>
    </row>
    <row r="63" spans="1:18">
      <c r="A63" s="183" t="str">
        <f>IF(ISERROR(INDEX(T_Activities[],$E$12+$E63,4)),"-",IF(AND($F63=$B$13,$G63=$A$10),INDEX(T_Activities[],$E$12+$E63,4),"-"))</f>
        <v>-</v>
      </c>
      <c r="B63" s="152" t="str">
        <f>IF(ISERROR(INDEX(T_Activities[],$E$12+$E63,5)),"-",IF(AND($F63=$B$13,$G63=$A$10),INDEX(T_Activities[],$E$12+$E63,5),"-"))</f>
        <v>-</v>
      </c>
      <c r="C63" s="151" t="str">
        <f>IF(ISERROR(INDEX(T_Activities[],$E$12+$E63,2)),"-",IF(AND($F63=$B$13,$G63=$A$10),INDEX(T_Activities[],$E$12+$E63,2),"-"))</f>
        <v>-</v>
      </c>
      <c r="D63" s="152" t="str">
        <f>IF(ISERROR(INDEX(T_Activities[],$E$12+$E63,7)),"-",IF(AND($F63=$B$13,$G63=$A$10),INDEX(T_Activities[],$E$12+$E63,7),"-"))</f>
        <v>-</v>
      </c>
      <c r="E63" s="83">
        <v>44</v>
      </c>
      <c r="F63" s="83" t="e">
        <f>INDEX(T_Activities[[Week]:[Tasks]],$E$12+E63,1)</f>
        <v>#REF!</v>
      </c>
      <c r="G63" s="82" t="e">
        <f>IF(F63=$B$13,INDEX(T_Activities[],$E$12+E63,6),"-")</f>
        <v>#REF!</v>
      </c>
      <c r="H63" s="10"/>
      <c r="I63" s="10"/>
      <c r="J63" s="10"/>
      <c r="K63" s="10"/>
      <c r="L63" s="10"/>
      <c r="M63" s="10"/>
      <c r="N63" s="10"/>
      <c r="O63" s="10"/>
      <c r="P63" s="10"/>
      <c r="Q63" s="10"/>
      <c r="R63" s="10"/>
    </row>
    <row r="64" spans="1:18">
      <c r="A64" s="183" t="str">
        <f>IF(ISERROR(INDEX(T_Activities[],$E$12+$E64,4)),"-",IF(AND($F64=$B$13,$G64=$A$10),INDEX(T_Activities[],$E$12+$E64,4),"-"))</f>
        <v>-</v>
      </c>
      <c r="B64" s="152" t="str">
        <f>IF(ISERROR(INDEX(T_Activities[],$E$12+$E64,5)),"-",IF(AND($F64=$B$13,$G64=$A$10),INDEX(T_Activities[],$E$12+$E64,5),"-"))</f>
        <v>-</v>
      </c>
      <c r="C64" s="151" t="str">
        <f>IF(ISERROR(INDEX(T_Activities[],$E$12+$E64,2)),"-",IF(AND($F64=$B$13,$G64=$A$10),INDEX(T_Activities[],$E$12+$E64,2),"-"))</f>
        <v>-</v>
      </c>
      <c r="D64" s="152" t="str">
        <f>IF(ISERROR(INDEX(T_Activities[],$E$12+$E64,7)),"-",IF(AND($F64=$B$13,$G64=$A$10),INDEX(T_Activities[],$E$12+$E64,7),"-"))</f>
        <v>-</v>
      </c>
      <c r="E64" s="83">
        <v>45</v>
      </c>
      <c r="F64" s="83" t="e">
        <f>INDEX(T_Activities[[Week]:[Tasks]],$E$12+E64,1)</f>
        <v>#REF!</v>
      </c>
      <c r="G64" s="82" t="e">
        <f>IF(F64=$B$13,INDEX(T_Activities[],$E$12+E64,6),"-")</f>
        <v>#REF!</v>
      </c>
      <c r="H64" s="10"/>
      <c r="I64" s="10"/>
      <c r="J64" s="10"/>
      <c r="K64" s="10"/>
      <c r="L64" s="10"/>
      <c r="M64" s="10"/>
      <c r="N64" s="10"/>
      <c r="O64" s="10"/>
      <c r="P64" s="10"/>
      <c r="Q64" s="10"/>
      <c r="R64" s="10"/>
    </row>
    <row r="65" spans="1:18">
      <c r="A65" s="183" t="str">
        <f>IF(ISERROR(INDEX(T_Activities[],$E$12+$E65,4)),"-",IF(AND($F65=$B$13,$G65=$A$10),INDEX(T_Activities[],$E$12+$E65,4),"-"))</f>
        <v>-</v>
      </c>
      <c r="B65" s="152" t="str">
        <f>IF(ISERROR(INDEX(T_Activities[],$E$12+$E65,5)),"-",IF(AND($F65=$B$13,$G65=$A$10),INDEX(T_Activities[],$E$12+$E65,5),"-"))</f>
        <v>-</v>
      </c>
      <c r="C65" s="151" t="str">
        <f>IF(ISERROR(INDEX(T_Activities[],$E$12+$E65,2)),"-",IF(AND($F65=$B$13,$G65=$A$10),INDEX(T_Activities[],$E$12+$E65,2),"-"))</f>
        <v>-</v>
      </c>
      <c r="D65" s="152" t="str">
        <f>IF(ISERROR(INDEX(T_Activities[],$E$12+$E65,7)),"-",IF(AND($F65=$B$13,$G65=$A$10),INDEX(T_Activities[],$E$12+$E65,7),"-"))</f>
        <v>-</v>
      </c>
      <c r="E65" s="83">
        <v>46</v>
      </c>
      <c r="F65" s="83" t="e">
        <f>INDEX(T_Activities[[Week]:[Tasks]],$E$12+E65,1)</f>
        <v>#REF!</v>
      </c>
      <c r="G65" s="82" t="e">
        <f>IF(F65=$B$13,INDEX(T_Activities[],$E$12+E65,6),"-")</f>
        <v>#REF!</v>
      </c>
      <c r="H65" s="10"/>
      <c r="I65" s="10"/>
      <c r="J65" s="10"/>
      <c r="K65" s="10"/>
      <c r="L65" s="10"/>
      <c r="M65" s="10"/>
      <c r="N65" s="10"/>
      <c r="O65" s="10"/>
      <c r="P65" s="10"/>
      <c r="Q65" s="10"/>
      <c r="R65" s="10"/>
    </row>
    <row r="66" spans="1:18">
      <c r="A66" s="183" t="str">
        <f>IF(ISERROR(INDEX(T_Activities[],$E$12+$E66,4)),"-",IF(AND($F66=$B$13,$G66=$A$10),INDEX(T_Activities[],$E$12+$E66,4),"-"))</f>
        <v>-</v>
      </c>
      <c r="B66" s="152" t="str">
        <f>IF(ISERROR(INDEX(T_Activities[],$E$12+$E66,5)),"-",IF(AND($F66=$B$13,$G66=$A$10),INDEX(T_Activities[],$E$12+$E66,5),"-"))</f>
        <v>-</v>
      </c>
      <c r="C66" s="151" t="str">
        <f>IF(ISERROR(INDEX(T_Activities[],$E$12+$E66,2)),"-",IF(AND($F66=$B$13,$G66=$A$10),INDEX(T_Activities[],$E$12+$E66,2),"-"))</f>
        <v>-</v>
      </c>
      <c r="D66" s="152" t="str">
        <f>IF(ISERROR(INDEX(T_Activities[],$E$12+$E66,7)),"-",IF(AND($F66=$B$13,$G66=$A$10),INDEX(T_Activities[],$E$12+$E66,7),"-"))</f>
        <v>-</v>
      </c>
      <c r="E66" s="83">
        <v>47</v>
      </c>
      <c r="F66" s="83" t="e">
        <f>INDEX(T_Activities[[Week]:[Tasks]],$E$12+E66,1)</f>
        <v>#REF!</v>
      </c>
      <c r="G66" s="82" t="e">
        <f>IF(F66=$B$13,INDEX(T_Activities[],$E$12+E66,6),"-")</f>
        <v>#REF!</v>
      </c>
      <c r="H66" s="10"/>
      <c r="I66" s="10"/>
      <c r="J66" s="10"/>
      <c r="K66" s="10"/>
      <c r="L66" s="10"/>
      <c r="M66" s="10"/>
      <c r="N66" s="10"/>
      <c r="O66" s="10"/>
      <c r="P66" s="10"/>
      <c r="Q66" s="10"/>
      <c r="R66" s="10"/>
    </row>
    <row r="67" spans="1:18">
      <c r="A67" s="183" t="str">
        <f>IF(ISERROR(INDEX(T_Activities[],$E$12+$E67,4)),"-",IF(AND($F67=$B$13,$G67=$A$10),INDEX(T_Activities[],$E$12+$E67,4),"-"))</f>
        <v>-</v>
      </c>
      <c r="B67" s="152" t="str">
        <f>IF(ISERROR(INDEX(T_Activities[],$E$12+$E67,5)),"-",IF(AND($F67=$B$13,$G67=$A$10),INDEX(T_Activities[],$E$12+$E67,5),"-"))</f>
        <v>-</v>
      </c>
      <c r="C67" s="151" t="str">
        <f>IF(ISERROR(INDEX(T_Activities[],$E$12+$E67,2)),"-",IF(AND($F67=$B$13,$G67=$A$10),INDEX(T_Activities[],$E$12+$E67,2),"-"))</f>
        <v>-</v>
      </c>
      <c r="D67" s="152" t="str">
        <f>IF(ISERROR(INDEX(T_Activities[],$E$12+$E67,7)),"-",IF(AND($F67=$B$13,$G67=$A$10),INDEX(T_Activities[],$E$12+$E67,7),"-"))</f>
        <v>-</v>
      </c>
      <c r="E67" s="83">
        <v>48</v>
      </c>
      <c r="F67" s="83" t="e">
        <f>INDEX(T_Activities[[Week]:[Tasks]],$E$12+E67,1)</f>
        <v>#REF!</v>
      </c>
      <c r="G67" s="82" t="e">
        <f>IF(F67=$B$13,INDEX(T_Activities[],$E$12+E67,6),"-")</f>
        <v>#REF!</v>
      </c>
      <c r="H67" s="10"/>
      <c r="I67" s="10"/>
      <c r="J67" s="10"/>
      <c r="K67" s="10"/>
      <c r="L67" s="10"/>
      <c r="M67" s="10"/>
      <c r="N67" s="10"/>
      <c r="O67" s="10"/>
      <c r="P67" s="10"/>
      <c r="Q67" s="10"/>
      <c r="R67" s="10"/>
    </row>
    <row r="68" spans="1:18">
      <c r="A68" s="183" t="str">
        <f>IF(ISERROR(INDEX(T_Activities[],$E$12+$E68,4)),"-",IF(AND($F68=$B$13,$G68=$A$10),INDEX(T_Activities[],$E$12+$E68,4),"-"))</f>
        <v>-</v>
      </c>
      <c r="B68" s="152" t="str">
        <f>IF(ISERROR(INDEX(T_Activities[],$E$12+$E68,5)),"-",IF(AND($F68=$B$13,$G68=$A$10),INDEX(T_Activities[],$E$12+$E68,5),"-"))</f>
        <v>-</v>
      </c>
      <c r="C68" s="151" t="str">
        <f>IF(ISERROR(INDEX(T_Activities[],$E$12+$E68,2)),"-",IF(AND($F68=$B$13,$G68=$A$10),INDEX(T_Activities[],$E$12+$E68,2),"-"))</f>
        <v>-</v>
      </c>
      <c r="D68" s="152" t="str">
        <f>IF(ISERROR(INDEX(T_Activities[],$E$12+$E68,7)),"-",IF(AND($F68=$B$13,$G68=$A$10),INDEX(T_Activities[],$E$12+$E68,7),"-"))</f>
        <v>-</v>
      </c>
      <c r="E68" s="83">
        <v>49</v>
      </c>
      <c r="F68" s="83" t="e">
        <f>INDEX(T_Activities[[Week]:[Tasks]],$E$12+E68,1)</f>
        <v>#REF!</v>
      </c>
      <c r="G68" s="82" t="e">
        <f>IF(F68=$B$13,INDEX(T_Activities[],$E$12+E68,6),"-")</f>
        <v>#REF!</v>
      </c>
      <c r="H68" s="10"/>
      <c r="I68" s="10"/>
      <c r="J68" s="10"/>
      <c r="K68" s="10"/>
      <c r="L68" s="10"/>
      <c r="M68" s="10"/>
      <c r="N68" s="10"/>
      <c r="O68" s="10"/>
      <c r="P68" s="10"/>
      <c r="Q68" s="10"/>
      <c r="R68" s="10"/>
    </row>
    <row r="69" spans="1:18">
      <c r="A69" s="183" t="str">
        <f>IF(ISERROR(INDEX(T_Activities[],$E$12+$E69,4)),"-",IF(AND($F69=$B$13,$G69=$A$10),INDEX(T_Activities[],$E$12+$E69,4),"-"))</f>
        <v>-</v>
      </c>
      <c r="B69" s="152" t="str">
        <f>IF(ISERROR(INDEX(T_Activities[],$E$12+$E69,5)),"-",IF(AND($F69=$B$13,$G69=$A$10),INDEX(T_Activities[],$E$12+$E69,5),"-"))</f>
        <v>-</v>
      </c>
      <c r="C69" s="151" t="str">
        <f>IF(ISERROR(INDEX(T_Activities[],$E$12+$E69,2)),"-",IF(AND($F69=$B$13,$G69=$A$10),INDEX(T_Activities[],$E$12+$E69,2),"-"))</f>
        <v>-</v>
      </c>
      <c r="D69" s="152" t="str">
        <f>IF(ISERROR(INDEX(T_Activities[],$E$12+$E69,7)),"-",IF(AND($F69=$B$13,$G69=$A$10),INDEX(T_Activities[],$E$12+$E69,7),"-"))</f>
        <v>-</v>
      </c>
      <c r="E69" s="83">
        <v>50</v>
      </c>
      <c r="F69" s="83" t="e">
        <f>INDEX(T_Activities[[Week]:[Tasks]],$E$12+E69,1)</f>
        <v>#REF!</v>
      </c>
      <c r="G69" s="82" t="e">
        <f>IF(F69=$B$13,INDEX(T_Activities[],$E$12+E69,6),"-")</f>
        <v>#REF!</v>
      </c>
      <c r="H69" s="10"/>
      <c r="I69" s="10"/>
      <c r="J69" s="10"/>
      <c r="K69" s="10"/>
      <c r="L69" s="10"/>
      <c r="M69" s="10"/>
      <c r="N69" s="10"/>
      <c r="O69" s="10"/>
      <c r="P69" s="10"/>
      <c r="Q69" s="10"/>
      <c r="R69" s="10"/>
    </row>
    <row r="70" spans="1:18">
      <c r="A70" s="183" t="str">
        <f>IF(ISERROR(INDEX(T_Activities[],$E$12+$E70,4)),"-",IF(AND($F70=$B$13,$G70=$A$10),INDEX(T_Activities[],$E$12+$E70,4),"-"))</f>
        <v>-</v>
      </c>
      <c r="B70" s="152" t="str">
        <f>IF(ISERROR(INDEX(T_Activities[],$E$12+$E70,5)),"-",IF(AND($F70=$B$13,$G70=$A$10),INDEX(T_Activities[],$E$12+$E70,5),"-"))</f>
        <v>-</v>
      </c>
      <c r="C70" s="151" t="str">
        <f>IF(ISERROR(INDEX(T_Activities[],$E$12+$E70,2)),"-",IF(AND($F70=$B$13,$G70=$A$10),INDEX(T_Activities[],$E$12+$E70,2),"-"))</f>
        <v>-</v>
      </c>
      <c r="D70" s="152" t="str">
        <f>IF(ISERROR(INDEX(T_Activities[],$E$12+$E70,7)),"-",IF(AND($F70=$B$13,$G70=$A$10),INDEX(T_Activities[],$E$12+$E70,7),"-"))</f>
        <v>-</v>
      </c>
      <c r="E70" s="83">
        <v>51</v>
      </c>
      <c r="F70" s="83" t="e">
        <f>INDEX(T_Activities[[Week]:[Tasks]],$E$12+E70,1)</f>
        <v>#REF!</v>
      </c>
      <c r="G70" s="82" t="e">
        <f>IF(F70=$B$13,INDEX(T_Activities[],$E$12+E70,6),"-")</f>
        <v>#REF!</v>
      </c>
      <c r="H70" s="10"/>
      <c r="I70" s="10"/>
      <c r="J70" s="10"/>
      <c r="K70" s="10"/>
      <c r="L70" s="10"/>
      <c r="M70" s="10"/>
      <c r="N70" s="10"/>
      <c r="O70" s="10"/>
      <c r="P70" s="10"/>
      <c r="Q70" s="10"/>
      <c r="R70" s="10"/>
    </row>
    <row r="71" spans="1:18">
      <c r="A71" s="183" t="str">
        <f>IF(ISERROR(INDEX(T_Activities[],$E$12+$E71,4)),"-",IF(AND($F71=$B$13,$G71=$A$10),INDEX(T_Activities[],$E$12+$E71,4),"-"))</f>
        <v>-</v>
      </c>
      <c r="B71" s="152" t="str">
        <f>IF(ISERROR(INDEX(T_Activities[],$E$12+$E71,5)),"-",IF(AND($F71=$B$13,$G71=$A$10),INDEX(T_Activities[],$E$12+$E71,5),"-"))</f>
        <v>-</v>
      </c>
      <c r="C71" s="151" t="str">
        <f>IF(ISERROR(INDEX(T_Activities[],$E$12+$E71,2)),"-",IF(AND($F71=$B$13,$G71=$A$10),INDEX(T_Activities[],$E$12+$E71,2),"-"))</f>
        <v>-</v>
      </c>
      <c r="D71" s="152" t="str">
        <f>IF(ISERROR(INDEX(T_Activities[],$E$12+$E71,7)),"-",IF(AND($F71=$B$13,$G71=$A$10),INDEX(T_Activities[],$E$12+$E71,7),"-"))</f>
        <v>-</v>
      </c>
      <c r="E71" s="83">
        <v>52</v>
      </c>
      <c r="F71" s="83" t="e">
        <f>INDEX(T_Activities[[Week]:[Tasks]],$E$12+E71,1)</f>
        <v>#REF!</v>
      </c>
      <c r="G71" s="82" t="e">
        <f>IF(F71=$B$13,INDEX(T_Activities[],$E$12+E71,6),"-")</f>
        <v>#REF!</v>
      </c>
      <c r="H71" s="10"/>
      <c r="I71" s="10"/>
      <c r="J71" s="10"/>
      <c r="K71" s="10"/>
      <c r="L71" s="10"/>
      <c r="M71" s="10"/>
      <c r="N71" s="10"/>
      <c r="O71" s="10"/>
      <c r="P71" s="10"/>
      <c r="Q71" s="10"/>
      <c r="R71" s="10"/>
    </row>
    <row r="72" spans="1:18">
      <c r="A72" s="183" t="str">
        <f>IF(ISERROR(INDEX(T_Activities[],$E$12+$E72,4)),"-",IF(AND($F72=$B$13,$G72=$A$10),INDEX(T_Activities[],$E$12+$E72,4),"-"))</f>
        <v>-</v>
      </c>
      <c r="B72" s="152" t="str">
        <f>IF(ISERROR(INDEX(T_Activities[],$E$12+$E72,5)),"-",IF(AND($F72=$B$13,$G72=$A$10),INDEX(T_Activities[],$E$12+$E72,5),"-"))</f>
        <v>-</v>
      </c>
      <c r="C72" s="151" t="str">
        <f>IF(ISERROR(INDEX(T_Activities[],$E$12+$E72,2)),"-",IF(AND($F72=$B$13,$G72=$A$10),INDEX(T_Activities[],$E$12+$E72,2),"-"))</f>
        <v>-</v>
      </c>
      <c r="D72" s="152" t="str">
        <f>IF(ISERROR(INDEX(T_Activities[],$E$12+$E72,7)),"-",IF(AND($F72=$B$13,$G72=$A$10),INDEX(T_Activities[],$E$12+$E72,7),"-"))</f>
        <v>-</v>
      </c>
      <c r="E72" s="83">
        <v>53</v>
      </c>
      <c r="F72" s="83" t="e">
        <f>INDEX(T_Activities[[Week]:[Tasks]],$E$12+E72,1)</f>
        <v>#REF!</v>
      </c>
      <c r="G72" s="82" t="e">
        <f>IF(F72=$B$13,INDEX(T_Activities[],$E$12+E72,6),"-")</f>
        <v>#REF!</v>
      </c>
      <c r="H72" s="10"/>
      <c r="I72" s="10"/>
      <c r="J72" s="10"/>
      <c r="K72" s="10"/>
      <c r="L72" s="10"/>
      <c r="M72" s="10"/>
      <c r="N72" s="10"/>
      <c r="O72" s="10"/>
      <c r="P72" s="10"/>
      <c r="Q72" s="10"/>
      <c r="R72" s="10"/>
    </row>
    <row r="73" spans="1:18">
      <c r="A73" s="183" t="str">
        <f>IF(ISERROR(INDEX(T_Activities[],$E$12+$E73,4)),"-",IF(AND($F73=$B$13,$G73=$A$10),INDEX(T_Activities[],$E$12+$E73,4),"-"))</f>
        <v>-</v>
      </c>
      <c r="B73" s="152" t="str">
        <f>IF(ISERROR(INDEX(T_Activities[],$E$12+$E73,5)),"-",IF(AND($F73=$B$13,$G73=$A$10),INDEX(T_Activities[],$E$12+$E73,5),"-"))</f>
        <v>-</v>
      </c>
      <c r="C73" s="151" t="str">
        <f>IF(ISERROR(INDEX(T_Activities[],$E$12+$E73,2)),"-",IF(AND($F73=$B$13,$G73=$A$10),INDEX(T_Activities[],$E$12+$E73,2),"-"))</f>
        <v>-</v>
      </c>
      <c r="D73" s="152" t="str">
        <f>IF(ISERROR(INDEX(T_Activities[],$E$12+$E73,7)),"-",IF(AND($F73=$B$13,$G73=$A$10),INDEX(T_Activities[],$E$12+$E73,7),"-"))</f>
        <v>-</v>
      </c>
      <c r="E73" s="83">
        <v>54</v>
      </c>
      <c r="F73" s="83" t="e">
        <f>INDEX(T_Activities[[Week]:[Tasks]],$E$12+E73,1)</f>
        <v>#REF!</v>
      </c>
      <c r="G73" s="82" t="e">
        <f>IF(F73=$B$13,INDEX(T_Activities[],$E$12+E73,6),"-")</f>
        <v>#REF!</v>
      </c>
      <c r="H73" s="10"/>
      <c r="I73" s="10"/>
      <c r="J73" s="10"/>
      <c r="K73" s="10"/>
      <c r="L73" s="10"/>
      <c r="M73" s="10"/>
      <c r="N73" s="10"/>
      <c r="O73" s="10"/>
      <c r="P73" s="10"/>
      <c r="Q73" s="10"/>
      <c r="R73" s="10"/>
    </row>
    <row r="74" spans="1:18">
      <c r="A74" s="183" t="str">
        <f>IF(ISERROR(INDEX(T_Activities[],$E$12+$E74,4)),"-",IF(AND($F74=$B$13,$G74=$A$10),INDEX(T_Activities[],$E$12+$E74,4),"-"))</f>
        <v>-</v>
      </c>
      <c r="B74" s="152" t="str">
        <f>IF(ISERROR(INDEX(T_Activities[],$E$12+$E74,5)),"-",IF(AND($F74=$B$13,$G74=$A$10),INDEX(T_Activities[],$E$12+$E74,5),"-"))</f>
        <v>-</v>
      </c>
      <c r="C74" s="151" t="str">
        <f>IF(ISERROR(INDEX(T_Activities[],$E$12+$E74,2)),"-",IF(AND($F74=$B$13,$G74=$A$10),INDEX(T_Activities[],$E$12+$E74,2),"-"))</f>
        <v>-</v>
      </c>
      <c r="D74" s="152" t="str">
        <f>IF(ISERROR(INDEX(T_Activities[],$E$12+$E74,7)),"-",IF(AND($F74=$B$13,$G74=$A$10),INDEX(T_Activities[],$E$12+$E74,7),"-"))</f>
        <v>-</v>
      </c>
      <c r="E74" s="83">
        <v>55</v>
      </c>
      <c r="F74" s="83" t="e">
        <f>INDEX(T_Activities[[Week]:[Tasks]],$E$12+E74,1)</f>
        <v>#REF!</v>
      </c>
      <c r="G74" s="82" t="e">
        <f>IF(F74=$B$13,INDEX(T_Activities[],$E$12+E74,6),"-")</f>
        <v>#REF!</v>
      </c>
      <c r="H74" s="10"/>
      <c r="I74" s="10"/>
      <c r="J74" s="10"/>
      <c r="K74" s="10"/>
      <c r="L74" s="10"/>
      <c r="M74" s="10"/>
      <c r="N74" s="10"/>
      <c r="O74" s="10"/>
      <c r="P74" s="10"/>
      <c r="Q74" s="10"/>
      <c r="R74" s="10"/>
    </row>
    <row r="75" spans="1:18">
      <c r="A75" s="183" t="str">
        <f>IF(ISERROR(INDEX(T_Activities[],$E$12+$E75,4)),"-",IF(AND($F75=$B$13,$G75=$A$10),INDEX(T_Activities[],$E$12+$E75,4),"-"))</f>
        <v>-</v>
      </c>
      <c r="B75" s="152" t="str">
        <f>IF(ISERROR(INDEX(T_Activities[],$E$12+$E75,5)),"-",IF(AND($F75=$B$13,$G75=$A$10),INDEX(T_Activities[],$E$12+$E75,5),"-"))</f>
        <v>-</v>
      </c>
      <c r="C75" s="151" t="str">
        <f>IF(ISERROR(INDEX(T_Activities[],$E$12+$E75,2)),"-",IF(AND($F75=$B$13,$G75=$A$10),INDEX(T_Activities[],$E$12+$E75,2),"-"))</f>
        <v>-</v>
      </c>
      <c r="D75" s="152" t="str">
        <f>IF(ISERROR(INDEX(T_Activities[],$E$12+$E75,7)),"-",IF(AND($F75=$B$13,$G75=$A$10),INDEX(T_Activities[],$E$12+$E75,7),"-"))</f>
        <v>-</v>
      </c>
      <c r="E75" s="83">
        <v>56</v>
      </c>
      <c r="F75" s="83" t="e">
        <f>INDEX(T_Activities[[Week]:[Tasks]],$E$12+E75,1)</f>
        <v>#REF!</v>
      </c>
      <c r="G75" s="82" t="e">
        <f>IF(F75=$B$13,INDEX(T_Activities[],$E$12+E75,6),"-")</f>
        <v>#REF!</v>
      </c>
      <c r="H75" s="10"/>
      <c r="I75" s="10"/>
      <c r="J75" s="10"/>
      <c r="K75" s="10"/>
      <c r="L75" s="10"/>
      <c r="M75" s="10"/>
      <c r="N75" s="10"/>
      <c r="O75" s="10"/>
      <c r="P75" s="10"/>
      <c r="Q75" s="10"/>
      <c r="R75" s="10"/>
    </row>
    <row r="76" spans="1:18">
      <c r="A76" s="183" t="str">
        <f>IF(ISERROR(INDEX(T_Activities[],$E$12+$E76,4)),"-",IF(AND($F76=$B$13,$G76=$A$10),INDEX(T_Activities[],$E$12+$E76,4),"-"))</f>
        <v>-</v>
      </c>
      <c r="B76" s="152" t="str">
        <f>IF(ISERROR(INDEX(T_Activities[],$E$12+$E76,5)),"-",IF(AND($F76=$B$13,$G76=$A$10),INDEX(T_Activities[],$E$12+$E76,5),"-"))</f>
        <v>-</v>
      </c>
      <c r="C76" s="151" t="str">
        <f>IF(ISERROR(INDEX(T_Activities[],$E$12+$E76,2)),"-",IF(AND($F76=$B$13,$G76=$A$10),INDEX(T_Activities[],$E$12+$E76,2),"-"))</f>
        <v>-</v>
      </c>
      <c r="D76" s="152" t="str">
        <f>IF(ISERROR(INDEX(T_Activities[],$E$12+$E76,7)),"-",IF(AND($F76=$B$13,$G76=$A$10),INDEX(T_Activities[],$E$12+$E76,7),"-"))</f>
        <v>-</v>
      </c>
      <c r="E76" s="83">
        <v>57</v>
      </c>
      <c r="F76" s="83" t="e">
        <f>INDEX(T_Activities[[Week]:[Tasks]],$E$12+E76,1)</f>
        <v>#REF!</v>
      </c>
      <c r="G76" s="82" t="e">
        <f>IF(F76=$B$13,INDEX(T_Activities[],$E$12+E76,6),"-")</f>
        <v>#REF!</v>
      </c>
      <c r="H76" s="10"/>
      <c r="I76" s="10"/>
      <c r="J76" s="10"/>
      <c r="K76" s="10"/>
      <c r="L76" s="10"/>
      <c r="M76" s="10"/>
      <c r="N76" s="10"/>
      <c r="O76" s="10"/>
      <c r="P76" s="10"/>
      <c r="Q76" s="10"/>
      <c r="R76" s="10"/>
    </row>
    <row r="77" spans="1:18">
      <c r="A77" s="183" t="str">
        <f>IF(ISERROR(INDEX(T_Activities[],$E$12+$E77,4)),"-",IF(AND($F77=$B$13,$G77=$A$10),INDEX(T_Activities[],$E$12+$E77,4),"-"))</f>
        <v>-</v>
      </c>
      <c r="B77" s="152" t="str">
        <f>IF(ISERROR(INDEX(T_Activities[],$E$12+$E77,5)),"-",IF(AND($F77=$B$13,$G77=$A$10),INDEX(T_Activities[],$E$12+$E77,5),"-"))</f>
        <v>-</v>
      </c>
      <c r="C77" s="151" t="str">
        <f>IF(ISERROR(INDEX(T_Activities[],$E$12+$E77,2)),"-",IF(AND($F77=$B$13,$G77=$A$10),INDEX(T_Activities[],$E$12+$E77,2),"-"))</f>
        <v>-</v>
      </c>
      <c r="D77" s="152" t="str">
        <f>IF(ISERROR(INDEX(T_Activities[],$E$12+$E77,7)),"-",IF(AND($F77=$B$13,$G77=$A$10),INDEX(T_Activities[],$E$12+$E77,7),"-"))</f>
        <v>-</v>
      </c>
      <c r="E77" s="83">
        <v>58</v>
      </c>
      <c r="F77" s="83" t="e">
        <f>INDEX(T_Activities[[Week]:[Tasks]],$E$12+E77,1)</f>
        <v>#REF!</v>
      </c>
      <c r="G77" s="82" t="e">
        <f>IF(F77=$B$13,INDEX(T_Activities[],$E$12+E77,6),"-")</f>
        <v>#REF!</v>
      </c>
      <c r="H77" s="10"/>
      <c r="I77" s="10"/>
      <c r="J77" s="10"/>
      <c r="K77" s="10"/>
      <c r="L77" s="10"/>
      <c r="M77" s="10"/>
      <c r="N77" s="10"/>
      <c r="O77" s="10"/>
      <c r="P77" s="10"/>
      <c r="Q77" s="10"/>
      <c r="R77" s="10"/>
    </row>
    <row r="78" spans="1:18">
      <c r="A78" s="183" t="str">
        <f>IF(ISERROR(INDEX(T_Activities[],$E$12+$E78,4)),"-",IF(AND($F78=$B$13,$G78=$A$10),INDEX(T_Activities[],$E$12+$E78,4),"-"))</f>
        <v>-</v>
      </c>
      <c r="B78" s="152" t="str">
        <f>IF(ISERROR(INDEX(T_Activities[],$E$12+$E78,5)),"-",IF(AND($F78=$B$13,$G78=$A$10),INDEX(T_Activities[],$E$12+$E78,5),"-"))</f>
        <v>-</v>
      </c>
      <c r="C78" s="151" t="str">
        <f>IF(ISERROR(INDEX(T_Activities[],$E$12+$E78,2)),"-",IF(AND($F78=$B$13,$G78=$A$10),INDEX(T_Activities[],$E$12+$E78,2),"-"))</f>
        <v>-</v>
      </c>
      <c r="D78" s="152" t="str">
        <f>IF(ISERROR(INDEX(T_Activities[],$E$12+$E78,7)),"-",IF(AND($F78=$B$13,$G78=$A$10),INDEX(T_Activities[],$E$12+$E78,7),"-"))</f>
        <v>-</v>
      </c>
      <c r="E78" s="83">
        <v>59</v>
      </c>
      <c r="F78" s="83" t="e">
        <f>INDEX(T_Activities[[Week]:[Tasks]],$E$12+E78,1)</f>
        <v>#REF!</v>
      </c>
      <c r="G78" s="82" t="e">
        <f>IF(F78=$B$13,INDEX(T_Activities[],$E$12+E78,6),"-")</f>
        <v>#REF!</v>
      </c>
      <c r="H78" s="10"/>
      <c r="I78" s="10"/>
      <c r="J78" s="10"/>
      <c r="K78" s="10"/>
      <c r="L78" s="10"/>
      <c r="M78" s="10"/>
      <c r="N78" s="10"/>
      <c r="O78" s="10"/>
      <c r="P78" s="10"/>
      <c r="Q78" s="10"/>
      <c r="R78" s="10"/>
    </row>
    <row r="79" spans="1:18">
      <c r="A79" s="183" t="str">
        <f>IF(ISERROR(INDEX(T_Activities[],$E$12+$E79,4)),"-",IF(AND($F79=$B$13,$G79=$A$10),INDEX(T_Activities[],$E$12+$E79,4),"-"))</f>
        <v>-</v>
      </c>
      <c r="B79" s="152" t="str">
        <f>IF(ISERROR(INDEX(T_Activities[],$E$12+$E79,5)),"-",IF(AND($F79=$B$13,$G79=$A$10),INDEX(T_Activities[],$E$12+$E79,5),"-"))</f>
        <v>-</v>
      </c>
      <c r="C79" s="151" t="str">
        <f>IF(ISERROR(INDEX(T_Activities[],$E$12+$E79,2)),"-",IF(AND($F79=$B$13,$G79=$A$10),INDEX(T_Activities[],$E$12+$E79,2),"-"))</f>
        <v>-</v>
      </c>
      <c r="D79" s="152" t="str">
        <f>IF(ISERROR(INDEX(T_Activities[],$E$12+$E79,7)),"-",IF(AND($F79=$B$13,$G79=$A$10),INDEX(T_Activities[],$E$12+$E79,7),"-"))</f>
        <v>-</v>
      </c>
      <c r="E79" s="83">
        <v>60</v>
      </c>
      <c r="F79" s="83" t="e">
        <f>INDEX(T_Activities[[Week]:[Tasks]],$E$12+E79,1)</f>
        <v>#REF!</v>
      </c>
      <c r="G79" s="82" t="e">
        <f>IF(F79=$B$13,INDEX(T_Activities[],$E$12+E79,6),"-")</f>
        <v>#REF!</v>
      </c>
      <c r="H79" s="10"/>
      <c r="I79" s="10"/>
      <c r="J79" s="10"/>
      <c r="K79" s="10"/>
      <c r="L79" s="10"/>
      <c r="M79" s="10"/>
      <c r="N79" s="10"/>
      <c r="O79" s="10"/>
      <c r="P79" s="10"/>
      <c r="Q79" s="10"/>
      <c r="R79" s="10"/>
    </row>
    <row r="80" spans="1:18">
      <c r="A80" s="183" t="str">
        <f>IF(ISERROR(INDEX(T_Activities[],$E$12+$E80,4)),"-",IF(AND($F80=$B$13,$G80=$A$10),INDEX(T_Activities[],$E$12+$E80,4),"-"))</f>
        <v>-</v>
      </c>
      <c r="B80" s="152" t="str">
        <f>IF(ISERROR(INDEX(T_Activities[],$E$12+$E80,5)),"-",IF(AND($F80=$B$13,$G80=$A$10),INDEX(T_Activities[],$E$12+$E80,5),"-"))</f>
        <v>-</v>
      </c>
      <c r="C80" s="151" t="str">
        <f>IF(ISERROR(INDEX(T_Activities[],$E$12+$E80,2)),"-",IF(AND($F80=$B$13,$G80=$A$10),INDEX(T_Activities[],$E$12+$E80,2),"-"))</f>
        <v>-</v>
      </c>
      <c r="D80" s="152" t="str">
        <f>IF(ISERROR(INDEX(T_Activities[],$E$12+$E80,7)),"-",IF(AND($F80=$B$13,$G80=$A$10),INDEX(T_Activities[],$E$12+$E80,7),"-"))</f>
        <v>-</v>
      </c>
      <c r="E80" s="83">
        <v>61</v>
      </c>
      <c r="F80" s="83" t="e">
        <f>INDEX(T_Activities[[Week]:[Tasks]],$E$12+E80,1)</f>
        <v>#REF!</v>
      </c>
      <c r="G80" s="82" t="e">
        <f>IF(F80=$B$13,INDEX(T_Activities[],$E$12+E80,6),"-")</f>
        <v>#REF!</v>
      </c>
      <c r="H80" s="10"/>
      <c r="I80" s="10"/>
      <c r="J80" s="10"/>
      <c r="K80" s="10"/>
      <c r="L80" s="10"/>
      <c r="M80" s="10"/>
      <c r="N80" s="10"/>
      <c r="O80" s="10"/>
      <c r="P80" s="10"/>
      <c r="Q80" s="10"/>
      <c r="R80" s="10"/>
    </row>
    <row r="81" spans="1:18">
      <c r="A81" s="183" t="str">
        <f>IF(ISERROR(INDEX(T_Activities[],$E$12+$E81,4)),"-",IF(AND($F81=$B$13,$G81=$A$10),INDEX(T_Activities[],$E$12+$E81,4),"-"))</f>
        <v>-</v>
      </c>
      <c r="B81" s="152" t="str">
        <f>IF(ISERROR(INDEX(T_Activities[],$E$12+$E81,5)),"-",IF(AND($F81=$B$13,$G81=$A$10),INDEX(T_Activities[],$E$12+$E81,5),"-"))</f>
        <v>-</v>
      </c>
      <c r="C81" s="151" t="str">
        <f>IF(ISERROR(INDEX(T_Activities[],$E$12+$E81,2)),"-",IF(AND($F81=$B$13,$G81=$A$10),INDEX(T_Activities[],$E$12+$E81,2),"-"))</f>
        <v>-</v>
      </c>
      <c r="D81" s="152" t="str">
        <f>IF(ISERROR(INDEX(T_Activities[],$E$12+$E81,7)),"-",IF(AND($F81=$B$13,$G81=$A$10),INDEX(T_Activities[],$E$12+$E81,7),"-"))</f>
        <v>-</v>
      </c>
      <c r="E81" s="83">
        <v>62</v>
      </c>
      <c r="F81" s="83" t="e">
        <f>INDEX(T_Activities[[Week]:[Tasks]],$E$12+E81,1)</f>
        <v>#REF!</v>
      </c>
      <c r="G81" s="82" t="e">
        <f>IF(F81=$B$13,INDEX(T_Activities[],$E$12+E81,6),"-")</f>
        <v>#REF!</v>
      </c>
      <c r="H81" s="10"/>
      <c r="I81" s="10"/>
      <c r="J81" s="10"/>
      <c r="K81" s="10"/>
      <c r="L81" s="10"/>
      <c r="M81" s="10"/>
      <c r="N81" s="10"/>
      <c r="O81" s="10"/>
      <c r="P81" s="10"/>
      <c r="Q81" s="10"/>
      <c r="R81" s="10"/>
    </row>
    <row r="82" spans="1:18">
      <c r="A82" s="183" t="str">
        <f>IF(ISERROR(INDEX(T_Activities[],$E$12+$E82,4)),"-",IF(AND($F82=$B$13,$G82=$A$10),INDEX(T_Activities[],$E$12+$E82,4),"-"))</f>
        <v>-</v>
      </c>
      <c r="B82" s="152" t="str">
        <f>IF(ISERROR(INDEX(T_Activities[],$E$12+$E82,5)),"-",IF(AND($F82=$B$13,$G82=$A$10),INDEX(T_Activities[],$E$12+$E82,5),"-"))</f>
        <v>-</v>
      </c>
      <c r="C82" s="151" t="str">
        <f>IF(ISERROR(INDEX(T_Activities[],$E$12+$E82,2)),"-",IF(AND($F82=$B$13,$G82=$A$10),INDEX(T_Activities[],$E$12+$E82,2),"-"))</f>
        <v>-</v>
      </c>
      <c r="D82" s="152" t="str">
        <f>IF(ISERROR(INDEX(T_Activities[],$E$12+$E82,7)),"-",IF(AND($F82=$B$13,$G82=$A$10),INDEX(T_Activities[],$E$12+$E82,7),"-"))</f>
        <v>-</v>
      </c>
      <c r="E82" s="83">
        <v>63</v>
      </c>
      <c r="F82" s="83" t="e">
        <f>INDEX(T_Activities[[Week]:[Tasks]],$E$12+E82,1)</f>
        <v>#REF!</v>
      </c>
      <c r="G82" s="82" t="e">
        <f>IF(F82=$B$13,INDEX(T_Activities[],$E$12+E82,6),"-")</f>
        <v>#REF!</v>
      </c>
      <c r="H82" s="10"/>
      <c r="I82" s="10"/>
      <c r="J82" s="10"/>
      <c r="K82" s="10"/>
      <c r="L82" s="10"/>
      <c r="M82" s="10"/>
      <c r="N82" s="10"/>
      <c r="O82" s="10"/>
      <c r="P82" s="10"/>
      <c r="Q82" s="10"/>
      <c r="R82" s="10"/>
    </row>
    <row r="83" spans="1:18">
      <c r="A83" s="183" t="str">
        <f>IF(ISERROR(INDEX(T_Activities[],$E$12+$E83,4)),"-",IF(AND($F83=$B$13,$G83=$A$10),INDEX(T_Activities[],$E$12+$E83,4),"-"))</f>
        <v>-</v>
      </c>
      <c r="B83" s="152" t="str">
        <f>IF(ISERROR(INDEX(T_Activities[],$E$12+$E83,5)),"-",IF(AND($F83=$B$13,$G83=$A$10),INDEX(T_Activities[],$E$12+$E83,5),"-"))</f>
        <v>-</v>
      </c>
      <c r="C83" s="151" t="str">
        <f>IF(ISERROR(INDEX(T_Activities[],$E$12+$E83,2)),"-",IF(AND($F83=$B$13,$G83=$A$10),INDEX(T_Activities[],$E$12+$E83,2),"-"))</f>
        <v>-</v>
      </c>
      <c r="D83" s="152" t="str">
        <f>IF(ISERROR(INDEX(T_Activities[],$E$12+$E83,7)),"-",IF(AND($F83=$B$13,$G83=$A$10),INDEX(T_Activities[],$E$12+$E83,7),"-"))</f>
        <v>-</v>
      </c>
      <c r="E83" s="83">
        <v>64</v>
      </c>
      <c r="F83" s="83" t="e">
        <f>INDEX(T_Activities[[Week]:[Tasks]],$E$12+E83,1)</f>
        <v>#REF!</v>
      </c>
      <c r="G83" s="82" t="e">
        <f>IF(F83=$B$13,INDEX(T_Activities[],$E$12+E83,6),"-")</f>
        <v>#REF!</v>
      </c>
      <c r="H83" s="10"/>
      <c r="I83" s="10"/>
      <c r="J83" s="10"/>
      <c r="K83" s="10"/>
      <c r="L83" s="10"/>
      <c r="M83" s="10"/>
      <c r="N83" s="10"/>
      <c r="O83" s="10"/>
      <c r="P83" s="10"/>
      <c r="Q83" s="10"/>
      <c r="R83" s="10"/>
    </row>
    <row r="84" spans="1:18">
      <c r="A84" s="183" t="str">
        <f>IF(ISERROR(INDEX(T_Activities[],$E$12+$E84,4)),"-",IF(AND($F84=$B$13,$G84=$A$10),INDEX(T_Activities[],$E$12+$E84,4),"-"))</f>
        <v>-</v>
      </c>
      <c r="B84" s="152" t="str">
        <f>IF(ISERROR(INDEX(T_Activities[],$E$12+$E84,5)),"-",IF(AND($F84=$B$13,$G84=$A$10),INDEX(T_Activities[],$E$12+$E84,5),"-"))</f>
        <v>-</v>
      </c>
      <c r="C84" s="151" t="str">
        <f>IF(ISERROR(INDEX(T_Activities[],$E$12+$E84,2)),"-",IF(AND($F84=$B$13,$G84=$A$10),INDEX(T_Activities[],$E$12+$E84,2),"-"))</f>
        <v>-</v>
      </c>
      <c r="D84" s="152" t="str">
        <f>IF(ISERROR(INDEX(T_Activities[],$E$12+$E84,7)),"-",IF(AND($F84=$B$13,$G84=$A$10),INDEX(T_Activities[],$E$12+$E84,7),"-"))</f>
        <v>-</v>
      </c>
      <c r="E84" s="83">
        <v>65</v>
      </c>
      <c r="F84" s="83" t="e">
        <f>INDEX(T_Activities[[Week]:[Tasks]],$E$12+E84,1)</f>
        <v>#REF!</v>
      </c>
      <c r="G84" s="82" t="e">
        <f>IF(F84=$B$13,INDEX(T_Activities[],$E$12+E84,6),"-")</f>
        <v>#REF!</v>
      </c>
      <c r="H84" s="10"/>
      <c r="I84" s="10"/>
      <c r="J84" s="10"/>
      <c r="K84" s="10"/>
      <c r="L84" s="10"/>
      <c r="M84" s="10"/>
      <c r="N84" s="10"/>
      <c r="O84" s="10"/>
      <c r="P84" s="10"/>
      <c r="Q84" s="10"/>
      <c r="R84" s="10"/>
    </row>
    <row r="85" spans="1:18">
      <c r="A85" s="183" t="str">
        <f>IF(ISERROR(INDEX(T_Activities[],$E$12+$E85,4)),"-",IF(AND($F85=$B$13,$G85=$A$10),INDEX(T_Activities[],$E$12+$E85,4),"-"))</f>
        <v>-</v>
      </c>
      <c r="B85" s="152" t="str">
        <f>IF(ISERROR(INDEX(T_Activities[],$E$12+$E85,5)),"-",IF(AND($F85=$B$13,$G85=$A$10),INDEX(T_Activities[],$E$12+$E85,5),"-"))</f>
        <v>-</v>
      </c>
      <c r="C85" s="151" t="str">
        <f>IF(ISERROR(INDEX(T_Activities[],$E$12+$E85,2)),"-",IF(AND($F85=$B$13,$G85=$A$10),INDEX(T_Activities[],$E$12+$E85,2),"-"))</f>
        <v>-</v>
      </c>
      <c r="D85" s="152" t="str">
        <f>IF(ISERROR(INDEX(T_Activities[],$E$12+$E85,7)),"-",IF(AND($F85=$B$13,$G85=$A$10),INDEX(T_Activities[],$E$12+$E85,7),"-"))</f>
        <v>-</v>
      </c>
      <c r="E85" s="83">
        <v>66</v>
      </c>
      <c r="F85" s="83" t="e">
        <f>INDEX(T_Activities[[Week]:[Tasks]],$E$12+E85,1)</f>
        <v>#REF!</v>
      </c>
      <c r="G85" s="82" t="e">
        <f>IF(F85=$B$13,INDEX(T_Activities[],$E$12+E85,6),"-")</f>
        <v>#REF!</v>
      </c>
      <c r="H85" s="10"/>
      <c r="I85" s="10"/>
      <c r="J85" s="10"/>
      <c r="K85" s="10"/>
      <c r="L85" s="10"/>
      <c r="M85" s="10"/>
      <c r="N85" s="10"/>
      <c r="O85" s="10"/>
      <c r="P85" s="10"/>
      <c r="Q85" s="10"/>
      <c r="R85" s="10"/>
    </row>
    <row r="86" spans="1:18">
      <c r="A86" s="183" t="str">
        <f>IF(ISERROR(INDEX(T_Activities[],$E$12+$E86,4)),"-",IF(AND($F86=$B$13,$G86=$A$10),INDEX(T_Activities[],$E$12+$E86,4),"-"))</f>
        <v>-</v>
      </c>
      <c r="B86" s="152" t="str">
        <f>IF(ISERROR(INDEX(T_Activities[],$E$12+$E86,5)),"-",IF(AND($F86=$B$13,$G86=$A$10),INDEX(T_Activities[],$E$12+$E86,5),"-"))</f>
        <v>-</v>
      </c>
      <c r="C86" s="151" t="str">
        <f>IF(ISERROR(INDEX(T_Activities[],$E$12+$E86,2)),"-",IF(AND($F86=$B$13,$G86=$A$10),INDEX(T_Activities[],$E$12+$E86,2),"-"))</f>
        <v>-</v>
      </c>
      <c r="D86" s="152" t="str">
        <f>IF(ISERROR(INDEX(T_Activities[],$E$12+$E86,7)),"-",IF(AND($F86=$B$13,$G86=$A$10),INDEX(T_Activities[],$E$12+$E86,7),"-"))</f>
        <v>-</v>
      </c>
      <c r="E86" s="83">
        <v>67</v>
      </c>
      <c r="F86" s="83" t="e">
        <f>INDEX(T_Activities[[Week]:[Tasks]],$E$12+E86,1)</f>
        <v>#REF!</v>
      </c>
      <c r="G86" s="82" t="e">
        <f>IF(F86=$B$13,INDEX(T_Activities[],$E$12+E86,6),"-")</f>
        <v>#REF!</v>
      </c>
      <c r="H86" s="10"/>
      <c r="I86" s="10"/>
      <c r="J86" s="10"/>
      <c r="K86" s="10"/>
      <c r="L86" s="10"/>
      <c r="M86" s="10"/>
      <c r="N86" s="10"/>
      <c r="O86" s="10"/>
      <c r="P86" s="10"/>
      <c r="Q86" s="10"/>
      <c r="R86" s="10"/>
    </row>
    <row r="87" spans="1:18">
      <c r="A87" s="183" t="str">
        <f>IF(ISERROR(INDEX(T_Activities[],$E$12+$E87,4)),"-",IF(AND($F87=$B$13,$G87=$A$10),INDEX(T_Activities[],$E$12+$E87,4),"-"))</f>
        <v>-</v>
      </c>
      <c r="B87" s="152" t="str">
        <f>IF(ISERROR(INDEX(T_Activities[],$E$12+$E87,5)),"-",IF(AND($F87=$B$13,$G87=$A$10),INDEX(T_Activities[],$E$12+$E87,5),"-"))</f>
        <v>-</v>
      </c>
      <c r="C87" s="151" t="str">
        <f>IF(ISERROR(INDEX(T_Activities[],$E$12+$E87,2)),"-",IF(AND($F87=$B$13,$G87=$A$10),INDEX(T_Activities[],$E$12+$E87,2),"-"))</f>
        <v>-</v>
      </c>
      <c r="D87" s="152" t="str">
        <f>IF(ISERROR(INDEX(T_Activities[],$E$12+$E87,7)),"-",IF(AND($F87=$B$13,$G87=$A$10),INDEX(T_Activities[],$E$12+$E87,7),"-"))</f>
        <v>-</v>
      </c>
      <c r="E87" s="83">
        <v>68</v>
      </c>
      <c r="F87" s="83" t="e">
        <f>INDEX(T_Activities[[Week]:[Tasks]],$E$12+E87,1)</f>
        <v>#REF!</v>
      </c>
      <c r="G87" s="82" t="e">
        <f>IF(F87=$B$13,INDEX(T_Activities[],$E$12+E87,6),"-")</f>
        <v>#REF!</v>
      </c>
      <c r="H87" s="10"/>
      <c r="I87" s="10"/>
      <c r="J87" s="10"/>
      <c r="K87" s="10"/>
      <c r="L87" s="10"/>
      <c r="M87" s="10"/>
      <c r="N87" s="10"/>
      <c r="O87" s="10"/>
      <c r="P87" s="10"/>
      <c r="Q87" s="10"/>
      <c r="R87" s="10"/>
    </row>
    <row r="88" spans="1:18">
      <c r="A88" s="183" t="str">
        <f>IF(ISERROR(INDEX(T_Activities[],$E$12+$E88,4)),"-",IF(AND($F88=$B$13,$G88=$A$10),INDEX(T_Activities[],$E$12+$E88,4),"-"))</f>
        <v>-</v>
      </c>
      <c r="B88" s="152" t="str">
        <f>IF(ISERROR(INDEX(T_Activities[],$E$12+$E88,5)),"-",IF(AND($F88=$B$13,$G88=$A$10),INDEX(T_Activities[],$E$12+$E88,5),"-"))</f>
        <v>-</v>
      </c>
      <c r="C88" s="151" t="str">
        <f>IF(ISERROR(INDEX(T_Activities[],$E$12+$E88,2)),"-",IF(AND($F88=$B$13,$G88=$A$10),INDEX(T_Activities[],$E$12+$E88,2),"-"))</f>
        <v>-</v>
      </c>
      <c r="D88" s="152" t="str">
        <f>IF(ISERROR(INDEX(T_Activities[],$E$12+$E88,7)),"-",IF(AND($F88=$B$13,$G88=$A$10),INDEX(T_Activities[],$E$12+$E88,7),"-"))</f>
        <v>-</v>
      </c>
      <c r="E88" s="83">
        <v>69</v>
      </c>
      <c r="F88" s="83" t="e">
        <f>INDEX(T_Activities[[Week]:[Tasks]],$E$12+E88,1)</f>
        <v>#REF!</v>
      </c>
      <c r="G88" s="82" t="e">
        <f>IF(F88=$B$13,INDEX(T_Activities[],$E$12+E88,6),"-")</f>
        <v>#REF!</v>
      </c>
      <c r="H88" s="10"/>
      <c r="I88" s="10"/>
      <c r="J88" s="10"/>
      <c r="K88" s="10"/>
      <c r="L88" s="10"/>
      <c r="M88" s="10"/>
      <c r="N88" s="10"/>
      <c r="O88" s="10"/>
      <c r="P88" s="10"/>
      <c r="Q88" s="10"/>
      <c r="R88" s="10"/>
    </row>
    <row r="89" spans="1:18">
      <c r="A89" s="183" t="str">
        <f>IF(ISERROR(INDEX(T_Activities[],$E$12+$E89,4)),"-",IF(AND($F89=$B$13,$G89=$A$10),INDEX(T_Activities[],$E$12+$E89,4),"-"))</f>
        <v>-</v>
      </c>
      <c r="B89" s="152" t="str">
        <f>IF(ISERROR(INDEX(T_Activities[],$E$12+$E89,5)),"-",IF(AND($F89=$B$13,$G89=$A$10),INDEX(T_Activities[],$E$12+$E89,5),"-"))</f>
        <v>-</v>
      </c>
      <c r="C89" s="151" t="str">
        <f>IF(ISERROR(INDEX(T_Activities[],$E$12+$E89,2)),"-",IF(AND($F89=$B$13,$G89=$A$10),INDEX(T_Activities[],$E$12+$E89,2),"-"))</f>
        <v>-</v>
      </c>
      <c r="D89" s="152" t="str">
        <f>IF(ISERROR(INDEX(T_Activities[],$E$12+$E89,7)),"-",IF(AND($F89=$B$13,$G89=$A$10),INDEX(T_Activities[],$E$12+$E89,7),"-"))</f>
        <v>-</v>
      </c>
      <c r="E89" s="83">
        <v>70</v>
      </c>
      <c r="F89" s="83" t="e">
        <f>INDEX(T_Activities[[Week]:[Tasks]],$E$12+E89,1)</f>
        <v>#REF!</v>
      </c>
      <c r="G89" s="82" t="e">
        <f>IF(F89=$B$13,INDEX(T_Activities[],$E$12+E89,6),"-")</f>
        <v>#REF!</v>
      </c>
      <c r="H89" s="10"/>
      <c r="I89" s="10"/>
      <c r="J89" s="10"/>
      <c r="K89" s="10"/>
      <c r="L89" s="10"/>
      <c r="M89" s="10"/>
      <c r="N89" s="10"/>
      <c r="O89" s="10"/>
      <c r="P89" s="10"/>
      <c r="Q89" s="10"/>
      <c r="R89" s="10"/>
    </row>
    <row r="90" spans="1:18">
      <c r="A90" s="183" t="str">
        <f>IF(ISERROR(INDEX(T_Activities[],$E$12+$E90,4)),"-",IF(AND($F90=$B$13,$G90=$A$10),INDEX(T_Activities[],$E$12+$E90,4),"-"))</f>
        <v>-</v>
      </c>
      <c r="B90" s="152" t="str">
        <f>IF(ISERROR(INDEX(T_Activities[],$E$12+$E90,5)),"-",IF(AND($F90=$B$13,$G90=$A$10),INDEX(T_Activities[],$E$12+$E90,5),"-"))</f>
        <v>-</v>
      </c>
      <c r="C90" s="151" t="str">
        <f>IF(ISERROR(INDEX(T_Activities[],$E$12+$E90,2)),"-",IF(AND($F90=$B$13,$G90=$A$10),INDEX(T_Activities[],$E$12+$E90,2),"-"))</f>
        <v>-</v>
      </c>
      <c r="D90" s="152" t="str">
        <f>IF(ISERROR(INDEX(T_Activities[],$E$12+$E90,7)),"-",IF(AND($F90=$B$13,$G90=$A$10),INDEX(T_Activities[],$E$12+$E90,7),"-"))</f>
        <v>-</v>
      </c>
      <c r="E90" s="83">
        <v>71</v>
      </c>
      <c r="F90" s="83" t="e">
        <f>INDEX(T_Activities[[Week]:[Tasks]],$E$12+E90,1)</f>
        <v>#REF!</v>
      </c>
      <c r="G90" s="82" t="e">
        <f>IF(F90=$B$13,INDEX(T_Activities[],$E$12+E90,6),"-")</f>
        <v>#REF!</v>
      </c>
      <c r="H90" s="10"/>
      <c r="I90" s="10"/>
      <c r="J90" s="10"/>
      <c r="K90" s="10"/>
      <c r="L90" s="10"/>
      <c r="M90" s="10"/>
      <c r="N90" s="10"/>
      <c r="O90" s="10"/>
      <c r="P90" s="10"/>
      <c r="Q90" s="10"/>
      <c r="R90" s="10"/>
    </row>
    <row r="91" spans="1:18">
      <c r="A91" s="183" t="str">
        <f>IF(ISERROR(INDEX(T_Activities[],$E$12+$E91,4)),"-",IF(AND($F91=$B$13,$G91=$A$10),INDEX(T_Activities[],$E$12+$E91,4),"-"))</f>
        <v>-</v>
      </c>
      <c r="B91" s="152" t="str">
        <f>IF(ISERROR(INDEX(T_Activities[],$E$12+$E91,5)),"-",IF(AND($F91=$B$13,$G91=$A$10),INDEX(T_Activities[],$E$12+$E91,5),"-"))</f>
        <v>-</v>
      </c>
      <c r="C91" s="151" t="str">
        <f>IF(ISERROR(INDEX(T_Activities[],$E$12+$E91,2)),"-",IF(AND($F91=$B$13,$G91=$A$10),INDEX(T_Activities[],$E$12+$E91,2),"-"))</f>
        <v>-</v>
      </c>
      <c r="D91" s="152" t="str">
        <f>IF(ISERROR(INDEX(T_Activities[],$E$12+$E91,7)),"-",IF(AND($F91=$B$13,$G91=$A$10),INDEX(T_Activities[],$E$12+$E91,7),"-"))</f>
        <v>-</v>
      </c>
      <c r="E91" s="83">
        <v>72</v>
      </c>
      <c r="F91" s="83" t="e">
        <f>INDEX(T_Activities[[Week]:[Tasks]],$E$12+E91,1)</f>
        <v>#REF!</v>
      </c>
      <c r="G91" s="82" t="e">
        <f>IF(F91=$B$13,INDEX(T_Activities[],$E$12+E91,6),"-")</f>
        <v>#REF!</v>
      </c>
      <c r="H91" s="10"/>
      <c r="I91" s="10"/>
      <c r="J91" s="10"/>
      <c r="K91" s="10"/>
      <c r="L91" s="10"/>
      <c r="M91" s="10"/>
      <c r="N91" s="10"/>
      <c r="O91" s="10"/>
      <c r="P91" s="10"/>
      <c r="Q91" s="10"/>
      <c r="R91" s="10"/>
    </row>
    <row r="92" spans="1:18">
      <c r="A92" s="183" t="str">
        <f>IF(ISERROR(INDEX(T_Activities[],$E$12+$E92,4)),"-",IF(AND($F92=$B$13,$G92=$A$10),INDEX(T_Activities[],$E$12+$E92,4),"-"))</f>
        <v>-</v>
      </c>
      <c r="B92" s="152" t="str">
        <f>IF(ISERROR(INDEX(T_Activities[],$E$12+$E92,5)),"-",IF(AND($F92=$B$13,$G92=$A$10),INDEX(T_Activities[],$E$12+$E92,5),"-"))</f>
        <v>-</v>
      </c>
      <c r="C92" s="151" t="str">
        <f>IF(ISERROR(INDEX(T_Activities[],$E$12+$E92,2)),"-",IF(AND($F92=$B$13,$G92=$A$10),INDEX(T_Activities[],$E$12+$E92,2),"-"))</f>
        <v>-</v>
      </c>
      <c r="D92" s="152" t="str">
        <f>IF(ISERROR(INDEX(T_Activities[],$E$12+$E92,7)),"-",IF(AND($F92=$B$13,$G92=$A$10),INDEX(T_Activities[],$E$12+$E92,7),"-"))</f>
        <v>-</v>
      </c>
      <c r="E92" s="83">
        <v>73</v>
      </c>
      <c r="F92" s="83" t="e">
        <f>INDEX(T_Activities[[Week]:[Tasks]],$E$12+E92,1)</f>
        <v>#REF!</v>
      </c>
      <c r="G92" s="82" t="e">
        <f>IF(F92=$B$13,INDEX(T_Activities[],$E$12+E92,6),"-")</f>
        <v>#REF!</v>
      </c>
      <c r="H92" s="10"/>
      <c r="I92" s="10"/>
      <c r="J92" s="10"/>
      <c r="K92" s="10"/>
      <c r="L92" s="10"/>
      <c r="M92" s="10"/>
      <c r="N92" s="10"/>
      <c r="O92" s="10"/>
      <c r="P92" s="10"/>
      <c r="Q92" s="10"/>
      <c r="R92" s="10"/>
    </row>
    <row r="93" spans="1:18">
      <c r="A93" s="183" t="str">
        <f>IF(ISERROR(INDEX(T_Activities[],$E$12+$E93,4)),"-",IF(AND($F93=$B$13,$G93=$A$10),INDEX(T_Activities[],$E$12+$E93,4),"-"))</f>
        <v>-</v>
      </c>
      <c r="B93" s="152" t="str">
        <f>IF(ISERROR(INDEX(T_Activities[],$E$12+$E93,5)),"-",IF(AND($F93=$B$13,$G93=$A$10),INDEX(T_Activities[],$E$12+$E93,5),"-"))</f>
        <v>-</v>
      </c>
      <c r="C93" s="151" t="str">
        <f>IF(ISERROR(INDEX(T_Activities[],$E$12+$E93,2)),"-",IF(AND($F93=$B$13,$G93=$A$10),INDEX(T_Activities[],$E$12+$E93,2),"-"))</f>
        <v>-</v>
      </c>
      <c r="D93" s="152" t="str">
        <f>IF(ISERROR(INDEX(T_Activities[],$E$12+$E93,7)),"-",IF(AND($F93=$B$13,$G93=$A$10),INDEX(T_Activities[],$E$12+$E93,7),"-"))</f>
        <v>-</v>
      </c>
      <c r="E93" s="83">
        <v>74</v>
      </c>
      <c r="F93" s="83" t="e">
        <f>INDEX(T_Activities[[Week]:[Tasks]],$E$12+E93,1)</f>
        <v>#REF!</v>
      </c>
      <c r="G93" s="82" t="e">
        <f>IF(F93=$B$13,INDEX(T_Activities[],$E$12+E93,6),"-")</f>
        <v>#REF!</v>
      </c>
      <c r="H93" s="10"/>
      <c r="I93" s="10"/>
      <c r="J93" s="10"/>
      <c r="K93" s="10"/>
      <c r="L93" s="10"/>
      <c r="M93" s="10"/>
      <c r="N93" s="10"/>
      <c r="O93" s="10"/>
      <c r="P93" s="10"/>
      <c r="Q93" s="10"/>
      <c r="R93" s="10"/>
    </row>
    <row r="94" spans="1:18">
      <c r="A94" s="183" t="str">
        <f>IF(ISERROR(INDEX(T_Activities[],$E$12+$E94,4)),"-",IF(AND($F94=$B$13,$G94=$A$10),INDEX(T_Activities[],$E$12+$E94,4),"-"))</f>
        <v>-</v>
      </c>
      <c r="B94" s="152" t="str">
        <f>IF(ISERROR(INDEX(T_Activities[],$E$12+$E94,5)),"-",IF(AND($F94=$B$13,$G94=$A$10),INDEX(T_Activities[],$E$12+$E94,5),"-"))</f>
        <v>-</v>
      </c>
      <c r="C94" s="151" t="str">
        <f>IF(ISERROR(INDEX(T_Activities[],$E$12+$E94,2)),"-",IF(AND($F94=$B$13,$G94=$A$10),INDEX(T_Activities[],$E$12+$E94,2),"-"))</f>
        <v>-</v>
      </c>
      <c r="D94" s="152" t="str">
        <f>IF(ISERROR(INDEX(T_Activities[],$E$12+$E94,7)),"-",IF(AND($F94=$B$13,$G94=$A$10),INDEX(T_Activities[],$E$12+$E94,7),"-"))</f>
        <v>-</v>
      </c>
      <c r="E94" s="83">
        <v>75</v>
      </c>
      <c r="F94" s="83" t="e">
        <f>INDEX(T_Activities[[Week]:[Tasks]],$E$12+E94,1)</f>
        <v>#REF!</v>
      </c>
      <c r="G94" s="82" t="e">
        <f>IF(F94=$B$13,INDEX(T_Activities[],$E$12+E94,6),"-")</f>
        <v>#REF!</v>
      </c>
      <c r="H94" s="10"/>
      <c r="I94" s="10"/>
      <c r="J94" s="10"/>
      <c r="K94" s="10"/>
      <c r="L94" s="10"/>
      <c r="M94" s="10"/>
      <c r="N94" s="10"/>
      <c r="O94" s="10"/>
      <c r="P94" s="10"/>
      <c r="Q94" s="10"/>
      <c r="R94" s="10"/>
    </row>
    <row r="95" spans="1:18">
      <c r="A95" s="183" t="str">
        <f>IF(ISERROR(INDEX(T_Activities[],$E$12+$E95,4)),"-",IF(AND($F95=$B$13,$G95=$A$10),INDEX(T_Activities[],$E$12+$E95,4),"-"))</f>
        <v>-</v>
      </c>
      <c r="B95" s="152" t="str">
        <f>IF(ISERROR(INDEX(T_Activities[],$E$12+$E95,5)),"-",IF(AND($F95=$B$13,$G95=$A$10),INDEX(T_Activities[],$E$12+$E95,5),"-"))</f>
        <v>-</v>
      </c>
      <c r="C95" s="151" t="str">
        <f>IF(ISERROR(INDEX(T_Activities[],$E$12+$E95,2)),"-",IF(AND($F95=$B$13,$G95=$A$10),INDEX(T_Activities[],$E$12+$E95,2),"-"))</f>
        <v>-</v>
      </c>
      <c r="D95" s="152" t="str">
        <f>IF(ISERROR(INDEX(T_Activities[],$E$12+$E95,7)),"-",IF(AND($F95=$B$13,$G95=$A$10),INDEX(T_Activities[],$E$12+$E95,7),"-"))</f>
        <v>-</v>
      </c>
      <c r="E95" s="83">
        <v>76</v>
      </c>
      <c r="F95" s="83" t="e">
        <f>INDEX(T_Activities[[Week]:[Tasks]],$E$12+E95,1)</f>
        <v>#REF!</v>
      </c>
      <c r="G95" s="82" t="e">
        <f>IF(F95=$B$13,INDEX(T_Activities[],$E$12+E95,6),"-")</f>
        <v>#REF!</v>
      </c>
      <c r="H95" s="10"/>
      <c r="I95" s="10"/>
      <c r="J95" s="10"/>
      <c r="K95" s="10"/>
      <c r="L95" s="10"/>
      <c r="M95" s="10"/>
      <c r="N95" s="10"/>
      <c r="O95" s="10"/>
      <c r="P95" s="10"/>
      <c r="Q95" s="10"/>
      <c r="R95" s="10"/>
    </row>
    <row r="96" spans="1:18">
      <c r="A96" s="183" t="str">
        <f>IF(ISERROR(INDEX(T_Activities[],$E$12+$E96,4)),"-",IF(AND($F96=$B$13,$G96=$A$10),INDEX(T_Activities[],$E$12+$E96,4),"-"))</f>
        <v>-</v>
      </c>
      <c r="B96" s="152" t="str">
        <f>IF(ISERROR(INDEX(T_Activities[],$E$12+$E96,5)),"-",IF(AND($F96=$B$13,$G96=$A$10),INDEX(T_Activities[],$E$12+$E96,5),"-"))</f>
        <v>-</v>
      </c>
      <c r="C96" s="151" t="str">
        <f>IF(ISERROR(INDEX(T_Activities[],$E$12+$E96,2)),"-",IF(AND($F96=$B$13,$G96=$A$10),INDEX(T_Activities[],$E$12+$E96,2),"-"))</f>
        <v>-</v>
      </c>
      <c r="D96" s="152" t="str">
        <f>IF(ISERROR(INDEX(T_Activities[],$E$12+$E96,7)),"-",IF(AND($F96=$B$13,$G96=$A$10),INDEX(T_Activities[],$E$12+$E96,7),"-"))</f>
        <v>-</v>
      </c>
      <c r="E96" s="83">
        <v>77</v>
      </c>
      <c r="F96" s="83" t="e">
        <f>INDEX(T_Activities[[Week]:[Tasks]],$E$12+E96,1)</f>
        <v>#REF!</v>
      </c>
      <c r="G96" s="82" t="e">
        <f>IF(F96=$B$13,INDEX(T_Activities[],$E$12+E96,6),"-")</f>
        <v>#REF!</v>
      </c>
      <c r="H96" s="10"/>
      <c r="I96" s="10"/>
      <c r="J96" s="10"/>
      <c r="K96" s="10"/>
      <c r="L96" s="10"/>
      <c r="M96" s="10"/>
      <c r="N96" s="10"/>
      <c r="O96" s="10"/>
      <c r="P96" s="10"/>
      <c r="Q96" s="10"/>
      <c r="R96" s="10"/>
    </row>
    <row r="97" spans="1:18">
      <c r="A97" s="183" t="str">
        <f>IF(ISERROR(INDEX(T_Activities[],$E$12+$E97,4)),"-",IF(AND($F97=$B$13,$G97=$A$10),INDEX(T_Activities[],$E$12+$E97,4),"-"))</f>
        <v>-</v>
      </c>
      <c r="B97" s="152" t="str">
        <f>IF(ISERROR(INDEX(T_Activities[],$E$12+$E97,5)),"-",IF(AND($F97=$B$13,$G97=$A$10),INDEX(T_Activities[],$E$12+$E97,5),"-"))</f>
        <v>-</v>
      </c>
      <c r="C97" s="151" t="str">
        <f>IF(ISERROR(INDEX(T_Activities[],$E$12+$E97,2)),"-",IF(AND($F97=$B$13,$G97=$A$10),INDEX(T_Activities[],$E$12+$E97,2),"-"))</f>
        <v>-</v>
      </c>
      <c r="D97" s="152" t="str">
        <f>IF(ISERROR(INDEX(T_Activities[],$E$12+$E97,7)),"-",IF(AND($F97=$B$13,$G97=$A$10),INDEX(T_Activities[],$E$12+$E97,7),"-"))</f>
        <v>-</v>
      </c>
      <c r="E97" s="83">
        <v>78</v>
      </c>
      <c r="F97" s="83" t="e">
        <f>INDEX(T_Activities[[Week]:[Tasks]],$E$12+E97,1)</f>
        <v>#REF!</v>
      </c>
      <c r="G97" s="82" t="e">
        <f>IF(F97=$B$13,INDEX(T_Activities[],$E$12+E97,6),"-")</f>
        <v>#REF!</v>
      </c>
      <c r="H97" s="10"/>
      <c r="I97" s="10"/>
      <c r="J97" s="10"/>
      <c r="K97" s="10"/>
      <c r="L97" s="10"/>
      <c r="M97" s="10"/>
      <c r="N97" s="10"/>
      <c r="O97" s="10"/>
      <c r="P97" s="10"/>
      <c r="Q97" s="10"/>
      <c r="R97" s="10"/>
    </row>
    <row r="98" spans="1:18">
      <c r="A98" s="183" t="str">
        <f>IF(ISERROR(INDEX(T_Activities[],$E$12+$E98,4)),"-",IF(AND($F98=$B$13,$G98=$A$10),INDEX(T_Activities[],$E$12+$E98,4),"-"))</f>
        <v>-</v>
      </c>
      <c r="B98" s="152" t="str">
        <f>IF(ISERROR(INDEX(T_Activities[],$E$12+$E98,5)),"-",IF(AND($F98=$B$13,$G98=$A$10),INDEX(T_Activities[],$E$12+$E98,5),"-"))</f>
        <v>-</v>
      </c>
      <c r="C98" s="151" t="str">
        <f>IF(ISERROR(INDEX(T_Activities[],$E$12+$E98,2)),"-",IF(AND($F98=$B$13,$G98=$A$10),INDEX(T_Activities[],$E$12+$E98,2),"-"))</f>
        <v>-</v>
      </c>
      <c r="D98" s="152" t="str">
        <f>IF(ISERROR(INDEX(T_Activities[],$E$12+$E98,7)),"-",IF(AND($F98=$B$13,$G98=$A$10),INDEX(T_Activities[],$E$12+$E98,7),"-"))</f>
        <v>-</v>
      </c>
      <c r="E98" s="83">
        <v>79</v>
      </c>
      <c r="F98" s="83" t="e">
        <f>INDEX(T_Activities[[Week]:[Tasks]],$E$12+E98,1)</f>
        <v>#REF!</v>
      </c>
      <c r="G98" s="82" t="e">
        <f>IF(F98=$B$13,INDEX(T_Activities[],$E$12+E98,6),"-")</f>
        <v>#REF!</v>
      </c>
      <c r="H98" s="10"/>
      <c r="I98" s="10"/>
      <c r="J98" s="10"/>
      <c r="K98" s="10"/>
      <c r="L98" s="10"/>
      <c r="M98" s="10"/>
      <c r="N98" s="10"/>
      <c r="O98" s="10"/>
      <c r="P98" s="10"/>
      <c r="Q98" s="10"/>
      <c r="R98" s="10"/>
    </row>
    <row r="99" spans="1:18">
      <c r="A99" s="183" t="str">
        <f>IF(ISERROR(INDEX(T_Activities[],$E$12+$E99,4)),"-",IF(AND($F99=$B$13,$G99=$A$10),INDEX(T_Activities[],$E$12+$E99,4),"-"))</f>
        <v>-</v>
      </c>
      <c r="B99" s="152" t="str">
        <f>IF(ISERROR(INDEX(T_Activities[],$E$12+$E99,5)),"-",IF(AND($F99=$B$13,$G99=$A$10),INDEX(T_Activities[],$E$12+$E99,5),"-"))</f>
        <v>-</v>
      </c>
      <c r="C99" s="151" t="str">
        <f>IF(ISERROR(INDEX(T_Activities[],$E$12+$E99,2)),"-",IF(AND($F99=$B$13,$G99=$A$10),INDEX(T_Activities[],$E$12+$E99,2),"-"))</f>
        <v>-</v>
      </c>
      <c r="D99" s="152" t="str">
        <f>IF(ISERROR(INDEX(T_Activities[],$E$12+$E99,7)),"-",IF(AND($F99=$B$13,$G99=$A$10),INDEX(T_Activities[],$E$12+$E99,7),"-"))</f>
        <v>-</v>
      </c>
      <c r="E99" s="83">
        <v>80</v>
      </c>
      <c r="F99" s="83" t="e">
        <f>INDEX(T_Activities[[Week]:[Tasks]],$E$12+E99,1)</f>
        <v>#REF!</v>
      </c>
      <c r="G99" s="82" t="e">
        <f>IF(F99=$B$13,INDEX(T_Activities[],$E$12+E99,6),"-")</f>
        <v>#REF!</v>
      </c>
      <c r="H99" s="10"/>
      <c r="I99" s="10"/>
      <c r="J99" s="10"/>
      <c r="K99" s="10"/>
      <c r="L99" s="10"/>
      <c r="M99" s="10"/>
      <c r="N99" s="10"/>
      <c r="O99" s="10"/>
      <c r="P99" s="10"/>
      <c r="Q99" s="10"/>
      <c r="R99" s="10"/>
    </row>
    <row r="100" spans="1:18">
      <c r="A100" s="183" t="str">
        <f>IF(ISERROR(INDEX(T_Activities[],$E$12+$E100,4)),"-",IF(AND($F100=$B$13,$G100=$A$10),INDEX(T_Activities[],$E$12+$E100,4),"-"))</f>
        <v>-</v>
      </c>
      <c r="B100" s="152" t="str">
        <f>IF(ISERROR(INDEX(T_Activities[],$E$12+$E100,5)),"-",IF(AND($F100=$B$13,$G100=$A$10),INDEX(T_Activities[],$E$12+$E100,5),"-"))</f>
        <v>-</v>
      </c>
      <c r="C100" s="151" t="str">
        <f>IF(ISERROR(INDEX(T_Activities[],$E$12+$E100,2)),"-",IF(AND($F100=$B$13,$G100=$A$10),INDEX(T_Activities[],$E$12+$E100,2),"-"))</f>
        <v>-</v>
      </c>
      <c r="D100" s="152" t="str">
        <f>IF(ISERROR(INDEX(T_Activities[],$E$12+$E100,7)),"-",IF(AND($F100=$B$13,$G100=$A$10),INDEX(T_Activities[],$E$12+$E100,7),"-"))</f>
        <v>-</v>
      </c>
      <c r="E100" s="83">
        <v>81</v>
      </c>
      <c r="F100" s="83" t="e">
        <f>INDEX(T_Activities[[Week]:[Tasks]],$E$12+E100,1)</f>
        <v>#REF!</v>
      </c>
      <c r="G100" s="82" t="e">
        <f>IF(F100=$B$13,INDEX(T_Activities[],$E$12+E100,6),"-")</f>
        <v>#REF!</v>
      </c>
      <c r="H100" s="10"/>
      <c r="I100" s="10"/>
      <c r="J100" s="10"/>
      <c r="K100" s="10"/>
      <c r="L100" s="10"/>
      <c r="M100" s="10"/>
      <c r="N100" s="10"/>
      <c r="O100" s="10"/>
      <c r="P100" s="10"/>
      <c r="Q100" s="10"/>
      <c r="R100" s="10"/>
    </row>
    <row r="101" spans="1:18">
      <c r="A101" s="183" t="str">
        <f>IF(ISERROR(INDEX(T_Activities[],$E$12+$E101,4)),"-",IF(AND($F101=$B$13,$G101=$A$10),INDEX(T_Activities[],$E$12+$E101,4),"-"))</f>
        <v>-</v>
      </c>
      <c r="B101" s="152" t="str">
        <f>IF(ISERROR(INDEX(T_Activities[],$E$12+$E101,5)),"-",IF(AND($F101=$B$13,$G101=$A$10),INDEX(T_Activities[],$E$12+$E101,5),"-"))</f>
        <v>-</v>
      </c>
      <c r="C101" s="151" t="str">
        <f>IF(ISERROR(INDEX(T_Activities[],$E$12+$E101,2)),"-",IF(AND($F101=$B$13,$G101=$A$10),INDEX(T_Activities[],$E$12+$E101,2),"-"))</f>
        <v>-</v>
      </c>
      <c r="D101" s="152" t="str">
        <f>IF(ISERROR(INDEX(T_Activities[],$E$12+$E101,7)),"-",IF(AND($F101=$B$13,$G101=$A$10),INDEX(T_Activities[],$E$12+$E101,7),"-"))</f>
        <v>-</v>
      </c>
      <c r="E101" s="83">
        <v>82</v>
      </c>
      <c r="F101" s="83" t="e">
        <f>INDEX(T_Activities[[Week]:[Tasks]],$E$12+E101,1)</f>
        <v>#REF!</v>
      </c>
      <c r="G101" s="82" t="e">
        <f>IF(F101=$B$13,INDEX(T_Activities[],$E$12+E101,6),"-")</f>
        <v>#REF!</v>
      </c>
      <c r="H101" s="10"/>
      <c r="I101" s="10"/>
      <c r="J101" s="10"/>
      <c r="K101" s="10"/>
      <c r="L101" s="10"/>
      <c r="M101" s="10"/>
      <c r="N101" s="10"/>
      <c r="O101" s="10"/>
      <c r="P101" s="10"/>
      <c r="Q101" s="10"/>
      <c r="R101" s="10"/>
    </row>
    <row r="102" spans="1:18">
      <c r="A102" s="183" t="str">
        <f>IF(ISERROR(INDEX(T_Activities[],$E$12+$E102,4)),"-",IF(AND($F102=$B$13,$G102=$A$10),INDEX(T_Activities[],$E$12+$E102,4),"-"))</f>
        <v>-</v>
      </c>
      <c r="B102" s="152" t="str">
        <f>IF(ISERROR(INDEX(T_Activities[],$E$12+$E102,5)),"-",IF(AND($F102=$B$13,$G102=$A$10),INDEX(T_Activities[],$E$12+$E102,5),"-"))</f>
        <v>-</v>
      </c>
      <c r="C102" s="151" t="str">
        <f>IF(ISERROR(INDEX(T_Activities[],$E$12+$E102,2)),"-",IF(AND($F102=$B$13,$G102=$A$10),INDEX(T_Activities[],$E$12+$E102,2),"-"))</f>
        <v>-</v>
      </c>
      <c r="D102" s="152" t="str">
        <f>IF(ISERROR(INDEX(T_Activities[],$E$12+$E102,7)),"-",IF(AND($F102=$B$13,$G102=$A$10),INDEX(T_Activities[],$E$12+$E102,7),"-"))</f>
        <v>-</v>
      </c>
      <c r="E102" s="83">
        <v>83</v>
      </c>
      <c r="F102" s="83" t="e">
        <f>INDEX(T_Activities[[Week]:[Tasks]],$E$12+E102,1)</f>
        <v>#REF!</v>
      </c>
      <c r="G102" s="82" t="e">
        <f>IF(F102=$B$13,INDEX(T_Activities[],$E$12+E102,6),"-")</f>
        <v>#REF!</v>
      </c>
      <c r="H102" s="10"/>
      <c r="I102" s="10"/>
      <c r="J102" s="10"/>
      <c r="K102" s="10"/>
      <c r="L102" s="10"/>
      <c r="M102" s="10"/>
      <c r="N102" s="10"/>
      <c r="O102" s="10"/>
      <c r="P102" s="10"/>
      <c r="Q102" s="10"/>
      <c r="R102" s="10"/>
    </row>
    <row r="103" spans="1:18">
      <c r="A103" s="183" t="str">
        <f>IF(ISERROR(INDEX(T_Activities[],$E$12+$E103,4)),"-",IF(AND($F103=$B$13,$G103=$A$10),INDEX(T_Activities[],$E$12+$E103,4),"-"))</f>
        <v>-</v>
      </c>
      <c r="B103" s="152" t="str">
        <f>IF(ISERROR(INDEX(T_Activities[],$E$12+$E103,5)),"-",IF(AND($F103=$B$13,$G103=$A$10),INDEX(T_Activities[],$E$12+$E103,5),"-"))</f>
        <v>-</v>
      </c>
      <c r="C103" s="151" t="str">
        <f>IF(ISERROR(INDEX(T_Activities[],$E$12+$E103,2)),"-",IF(AND($F103=$B$13,$G103=$A$10),INDEX(T_Activities[],$E$12+$E103,2),"-"))</f>
        <v>-</v>
      </c>
      <c r="D103" s="152" t="str">
        <f>IF(ISERROR(INDEX(T_Activities[],$E$12+$E103,7)),"-",IF(AND($F103=$B$13,$G103=$A$10),INDEX(T_Activities[],$E$12+$E103,7),"-"))</f>
        <v>-</v>
      </c>
      <c r="E103" s="83">
        <v>84</v>
      </c>
      <c r="F103" s="83" t="e">
        <f>INDEX(T_Activities[[Week]:[Tasks]],$E$12+E103,1)</f>
        <v>#REF!</v>
      </c>
      <c r="G103" s="82" t="e">
        <f>IF(F103=$B$13,INDEX(T_Activities[],$E$12+E103,6),"-")</f>
        <v>#REF!</v>
      </c>
      <c r="H103" s="10"/>
      <c r="I103" s="10"/>
      <c r="J103" s="10"/>
      <c r="K103" s="10"/>
      <c r="L103" s="10"/>
      <c r="M103" s="10"/>
      <c r="N103" s="10"/>
      <c r="O103" s="10"/>
      <c r="P103" s="10"/>
      <c r="Q103" s="10"/>
      <c r="R103" s="10"/>
    </row>
    <row r="104" spans="1:18">
      <c r="A104" s="183" t="str">
        <f>IF(ISERROR(INDEX(T_Activities[],$E$12+$E104,4)),"-",IF(AND($F104=$B$13,$G104=$A$10),INDEX(T_Activities[],$E$12+$E104,4),"-"))</f>
        <v>-</v>
      </c>
      <c r="B104" s="152" t="str">
        <f>IF(ISERROR(INDEX(T_Activities[],$E$12+$E104,5)),"-",IF(AND($F104=$B$13,$G104=$A$10),INDEX(T_Activities[],$E$12+$E104,5),"-"))</f>
        <v>-</v>
      </c>
      <c r="C104" s="151" t="str">
        <f>IF(ISERROR(INDEX(T_Activities[],$E$12+$E104,2)),"-",IF(AND($F104=$B$13,$G104=$A$10),INDEX(T_Activities[],$E$12+$E104,2),"-"))</f>
        <v>-</v>
      </c>
      <c r="D104" s="152" t="str">
        <f>IF(ISERROR(INDEX(T_Activities[],$E$12+$E104,7)),"-",IF(AND($F104=$B$13,$G104=$A$10),INDEX(T_Activities[],$E$12+$E104,7),"-"))</f>
        <v>-</v>
      </c>
      <c r="E104" s="83">
        <v>85</v>
      </c>
      <c r="F104" s="83" t="e">
        <f>INDEX(T_Activities[[Week]:[Tasks]],$E$12+E104,1)</f>
        <v>#REF!</v>
      </c>
      <c r="G104" s="82" t="e">
        <f>IF(F104=$B$13,INDEX(T_Activities[],$E$12+E104,6),"-")</f>
        <v>#REF!</v>
      </c>
      <c r="H104" s="10"/>
      <c r="I104" s="10"/>
      <c r="J104" s="10"/>
      <c r="K104" s="10"/>
      <c r="L104" s="10"/>
      <c r="M104" s="10"/>
      <c r="N104" s="10"/>
      <c r="O104" s="10"/>
      <c r="P104" s="10"/>
      <c r="Q104" s="10"/>
      <c r="R104" s="10"/>
    </row>
    <row r="105" spans="1:18">
      <c r="A105" s="183" t="str">
        <f>IF(ISERROR(INDEX(T_Activities[],$E$12+$E105,4)),"-",IF(AND($F105=$B$13,$G105=$A$10),INDEX(T_Activities[],$E$12+$E105,4),"-"))</f>
        <v>-</v>
      </c>
      <c r="B105" s="152" t="str">
        <f>IF(ISERROR(INDEX(T_Activities[],$E$12+$E105,5)),"-",IF(AND($F105=$B$13,$G105=$A$10),INDEX(T_Activities[],$E$12+$E105,5),"-"))</f>
        <v>-</v>
      </c>
      <c r="C105" s="151" t="str">
        <f>IF(ISERROR(INDEX(T_Activities[],$E$12+$E105,2)),"-",IF(AND($F105=$B$13,$G105=$A$10),INDEX(T_Activities[],$E$12+$E105,2),"-"))</f>
        <v>-</v>
      </c>
      <c r="D105" s="152" t="str">
        <f>IF(ISERROR(INDEX(T_Activities[],$E$12+$E105,7)),"-",IF(AND($F105=$B$13,$G105=$A$10),INDEX(T_Activities[],$E$12+$E105,7),"-"))</f>
        <v>-</v>
      </c>
      <c r="E105" s="83">
        <v>86</v>
      </c>
      <c r="F105" s="83" t="e">
        <f>INDEX(T_Activities[[Week]:[Tasks]],$E$12+E105,1)</f>
        <v>#REF!</v>
      </c>
      <c r="G105" s="82" t="e">
        <f>IF(F105=$B$13,INDEX(T_Activities[],$E$12+E105,6),"-")</f>
        <v>#REF!</v>
      </c>
      <c r="H105" s="10"/>
      <c r="I105" s="10"/>
      <c r="J105" s="10"/>
      <c r="K105" s="10"/>
      <c r="L105" s="10"/>
      <c r="M105" s="10"/>
      <c r="N105" s="10"/>
      <c r="O105" s="10"/>
      <c r="P105" s="10"/>
      <c r="Q105" s="10"/>
      <c r="R105" s="10"/>
    </row>
    <row r="106" spans="1:18">
      <c r="A106" s="183" t="str">
        <f>IF(ISERROR(INDEX(T_Activities[],$E$12+$E106,4)),"-",IF(AND($F106=$B$13,$G106=$A$10),INDEX(T_Activities[],$E$12+$E106,4),"-"))</f>
        <v>-</v>
      </c>
      <c r="B106" s="152" t="str">
        <f>IF(ISERROR(INDEX(T_Activities[],$E$12+$E106,5)),"-",IF(AND($F106=$B$13,$G106=$A$10),INDEX(T_Activities[],$E$12+$E106,5),"-"))</f>
        <v>-</v>
      </c>
      <c r="C106" s="151" t="str">
        <f>IF(ISERROR(INDEX(T_Activities[],$E$12+$E106,2)),"-",IF(AND($F106=$B$13,$G106=$A$10),INDEX(T_Activities[],$E$12+$E106,2),"-"))</f>
        <v>-</v>
      </c>
      <c r="D106" s="152" t="str">
        <f>IF(ISERROR(INDEX(T_Activities[],$E$12+$E106,7)),"-",IF(AND($F106=$B$13,$G106=$A$10),INDEX(T_Activities[],$E$12+$E106,7),"-"))</f>
        <v>-</v>
      </c>
      <c r="E106" s="83">
        <v>87</v>
      </c>
      <c r="F106" s="83" t="e">
        <f>INDEX(T_Activities[[Week]:[Tasks]],$E$12+E106,1)</f>
        <v>#REF!</v>
      </c>
      <c r="G106" s="82" t="e">
        <f>IF(F106=$B$13,INDEX(T_Activities[],$E$12+E106,6),"-")</f>
        <v>#REF!</v>
      </c>
      <c r="H106" s="10"/>
      <c r="I106" s="10"/>
      <c r="J106" s="10"/>
      <c r="K106" s="10"/>
      <c r="L106" s="10"/>
      <c r="M106" s="10"/>
      <c r="N106" s="10"/>
      <c r="O106" s="10"/>
      <c r="P106" s="10"/>
      <c r="Q106" s="10"/>
      <c r="R106" s="10"/>
    </row>
    <row r="107" spans="1:18">
      <c r="A107" s="183" t="str">
        <f>IF(ISERROR(INDEX(T_Activities[],$E$12+$E107,4)),"-",IF(AND($F107=$B$13,$G107=$A$10),INDEX(T_Activities[],$E$12+$E107,4),"-"))</f>
        <v>-</v>
      </c>
      <c r="B107" s="152" t="str">
        <f>IF(ISERROR(INDEX(T_Activities[],$E$12+$E107,5)),"-",IF(AND($F107=$B$13,$G107=$A$10),INDEX(T_Activities[],$E$12+$E107,5),"-"))</f>
        <v>-</v>
      </c>
      <c r="C107" s="151" t="str">
        <f>IF(ISERROR(INDEX(T_Activities[],$E$12+$E107,2)),"-",IF(AND($F107=$B$13,$G107=$A$10),INDEX(T_Activities[],$E$12+$E107,2),"-"))</f>
        <v>-</v>
      </c>
      <c r="D107" s="152" t="str">
        <f>IF(ISERROR(INDEX(T_Activities[],$E$12+$E107,7)),"-",IF(AND($F107=$B$13,$G107=$A$10),INDEX(T_Activities[],$E$12+$E107,7),"-"))</f>
        <v>-</v>
      </c>
      <c r="E107" s="83">
        <v>88</v>
      </c>
      <c r="F107" s="83" t="e">
        <f>INDEX(T_Activities[[Week]:[Tasks]],$E$12+E107,1)</f>
        <v>#REF!</v>
      </c>
      <c r="G107" s="82" t="e">
        <f>IF(F107=$B$13,INDEX(T_Activities[],$E$12+E107,6),"-")</f>
        <v>#REF!</v>
      </c>
      <c r="H107" s="10"/>
      <c r="I107" s="10"/>
      <c r="J107" s="10"/>
      <c r="K107" s="10"/>
      <c r="L107" s="10"/>
      <c r="M107" s="10"/>
      <c r="N107" s="10"/>
      <c r="O107" s="10"/>
      <c r="P107" s="10"/>
      <c r="Q107" s="10"/>
      <c r="R107" s="10"/>
    </row>
    <row r="108" spans="1:18">
      <c r="A108" s="183" t="str">
        <f>IF(ISERROR(INDEX(T_Activities[],$E$12+$E108,4)),"-",IF(AND($F108=$B$13,$G108=$A$10),INDEX(T_Activities[],$E$12+$E108,4),"-"))</f>
        <v>-</v>
      </c>
      <c r="B108" s="152" t="str">
        <f>IF(ISERROR(INDEX(T_Activities[],$E$12+$E108,5)),"-",IF(AND($F108=$B$13,$G108=$A$10),INDEX(T_Activities[],$E$12+$E108,5),"-"))</f>
        <v>-</v>
      </c>
      <c r="C108" s="151" t="str">
        <f>IF(ISERROR(INDEX(T_Activities[],$E$12+$E108,2)),"-",IF(AND($F108=$B$13,$G108=$A$10),INDEX(T_Activities[],$E$12+$E108,2),"-"))</f>
        <v>-</v>
      </c>
      <c r="D108" s="152" t="str">
        <f>IF(ISERROR(INDEX(T_Activities[],$E$12+$E108,7)),"-",IF(AND($F108=$B$13,$G108=$A$10),INDEX(T_Activities[],$E$12+$E108,7),"-"))</f>
        <v>-</v>
      </c>
      <c r="E108" s="83">
        <v>89</v>
      </c>
      <c r="F108" s="83" t="e">
        <f>INDEX(T_Activities[[Week]:[Tasks]],$E$12+E108,1)</f>
        <v>#REF!</v>
      </c>
      <c r="G108" s="82" t="e">
        <f>IF(F108=$B$13,INDEX(T_Activities[],$E$12+E108,6),"-")</f>
        <v>#REF!</v>
      </c>
      <c r="H108" s="10"/>
      <c r="I108" s="10"/>
      <c r="J108" s="10"/>
      <c r="K108" s="10"/>
      <c r="L108" s="10"/>
      <c r="M108" s="10"/>
      <c r="N108" s="10"/>
      <c r="O108" s="10"/>
      <c r="P108" s="10"/>
      <c r="Q108" s="10"/>
      <c r="R108" s="10"/>
    </row>
    <row r="109" spans="1:18">
      <c r="A109" s="183" t="str">
        <f>IF(ISERROR(INDEX(T_Activities[],$E$12+$E109,4)),"-",IF(AND($F109=$B$13,$G109=$A$10),INDEX(T_Activities[],$E$12+$E109,4),"-"))</f>
        <v>-</v>
      </c>
      <c r="B109" s="152" t="str">
        <f>IF(ISERROR(INDEX(T_Activities[],$E$12+$E109,5)),"-",IF(AND($F109=$B$13,$G109=$A$10),INDEX(T_Activities[],$E$12+$E109,5),"-"))</f>
        <v>-</v>
      </c>
      <c r="C109" s="151" t="str">
        <f>IF(ISERROR(INDEX(T_Activities[],$E$12+$E109,2)),"-",IF(AND($F109=$B$13,$G109=$A$10),INDEX(T_Activities[],$E$12+$E109,2),"-"))</f>
        <v>-</v>
      </c>
      <c r="D109" s="152" t="str">
        <f>IF(ISERROR(INDEX(T_Activities[],$E$12+$E109,7)),"-",IF(AND($F109=$B$13,$G109=$A$10),INDEX(T_Activities[],$E$12+$E109,7),"-"))</f>
        <v>-</v>
      </c>
      <c r="E109" s="83">
        <v>90</v>
      </c>
      <c r="F109" s="83" t="e">
        <f>INDEX(T_Activities[[Week]:[Tasks]],$E$12+E109,1)</f>
        <v>#REF!</v>
      </c>
      <c r="G109" s="82" t="e">
        <f>IF(F109=$B$13,INDEX(T_Activities[],$E$12+E109,6),"-")</f>
        <v>#REF!</v>
      </c>
      <c r="H109" s="10"/>
      <c r="I109" s="10"/>
      <c r="J109" s="10"/>
      <c r="K109" s="10"/>
      <c r="L109" s="10"/>
      <c r="M109" s="10"/>
      <c r="N109" s="10"/>
      <c r="O109" s="10"/>
      <c r="P109" s="10"/>
      <c r="Q109" s="10"/>
      <c r="R109" s="10"/>
    </row>
    <row r="110" spans="1:18">
      <c r="A110" s="183" t="str">
        <f>IF(ISERROR(INDEX(T_Activities[],$E$12+$E110,4)),"-",IF(AND($F110=$B$13,$G110=$A$10),INDEX(T_Activities[],$E$12+$E110,4),"-"))</f>
        <v>-</v>
      </c>
      <c r="B110" s="152" t="str">
        <f>IF(ISERROR(INDEX(T_Activities[],$E$12+$E110,5)),"-",IF(AND($F110=$B$13,$G110=$A$10),INDEX(T_Activities[],$E$12+$E110,5),"-"))</f>
        <v>-</v>
      </c>
      <c r="C110" s="151" t="str">
        <f>IF(ISERROR(INDEX(T_Activities[],$E$12+$E110,2)),"-",IF(AND($F110=$B$13,$G110=$A$10),INDEX(T_Activities[],$E$12+$E110,2),"-"))</f>
        <v>-</v>
      </c>
      <c r="D110" s="152" t="str">
        <f>IF(ISERROR(INDEX(T_Activities[],$E$12+$E110,7)),"-",IF(AND($F110=$B$13,$G110=$A$10),INDEX(T_Activities[],$E$12+$E110,7),"-"))</f>
        <v>-</v>
      </c>
      <c r="E110" s="83">
        <v>91</v>
      </c>
      <c r="F110" s="83" t="e">
        <f>INDEX(T_Activities[[Week]:[Tasks]],$E$12+E110,1)</f>
        <v>#REF!</v>
      </c>
      <c r="G110" s="82" t="e">
        <f>IF(F110=$B$13,INDEX(T_Activities[],$E$12+E110,6),"-")</f>
        <v>#REF!</v>
      </c>
      <c r="H110" s="10"/>
      <c r="I110" s="10"/>
      <c r="J110" s="10"/>
      <c r="K110" s="10"/>
      <c r="L110" s="10"/>
      <c r="M110" s="10"/>
      <c r="N110" s="10"/>
      <c r="O110" s="10"/>
      <c r="P110" s="10"/>
      <c r="Q110" s="10"/>
      <c r="R110" s="10"/>
    </row>
    <row r="111" spans="1:18">
      <c r="A111" s="183" t="str">
        <f>IF(ISERROR(INDEX(T_Activities[],$E$12+$E111,4)),"-",IF(AND($F111=$B$13,$G111=$A$10),INDEX(T_Activities[],$E$12+$E111,4),"-"))</f>
        <v>-</v>
      </c>
      <c r="B111" s="152" t="str">
        <f>IF(ISERROR(INDEX(T_Activities[],$E$12+$E111,5)),"-",IF(AND($F111=$B$13,$G111=$A$10),INDEX(T_Activities[],$E$12+$E111,5),"-"))</f>
        <v>-</v>
      </c>
      <c r="C111" s="151" t="str">
        <f>IF(ISERROR(INDEX(T_Activities[],$E$12+$E111,2)),"-",IF(AND($F111=$B$13,$G111=$A$10),INDEX(T_Activities[],$E$12+$E111,2),"-"))</f>
        <v>-</v>
      </c>
      <c r="D111" s="152" t="str">
        <f>IF(ISERROR(INDEX(T_Activities[],$E$12+$E111,7)),"-",IF(AND($F111=$B$13,$G111=$A$10),INDEX(T_Activities[],$E$12+$E111,7),"-"))</f>
        <v>-</v>
      </c>
      <c r="E111" s="83">
        <v>92</v>
      </c>
      <c r="F111" s="83" t="e">
        <f>INDEX(T_Activities[[Week]:[Tasks]],$E$12+E111,1)</f>
        <v>#REF!</v>
      </c>
      <c r="G111" s="82" t="e">
        <f>IF(F111=$B$13,INDEX(T_Activities[],$E$12+E111,6),"-")</f>
        <v>#REF!</v>
      </c>
      <c r="H111" s="10"/>
      <c r="I111" s="10"/>
      <c r="J111" s="10"/>
      <c r="K111" s="10"/>
      <c r="L111" s="10"/>
      <c r="M111" s="10"/>
      <c r="N111" s="10"/>
      <c r="O111" s="10"/>
      <c r="P111" s="10"/>
      <c r="Q111" s="10"/>
      <c r="R111" s="10"/>
    </row>
    <row r="112" spans="1:18">
      <c r="A112" s="183" t="str">
        <f>IF(ISERROR(INDEX(T_Activities[],$E$12+$E112,4)),"-",IF(AND($F112=$B$13,$G112=$A$10),INDEX(T_Activities[],$E$12+$E112,4),"-"))</f>
        <v>-</v>
      </c>
      <c r="B112" s="152" t="str">
        <f>IF(ISERROR(INDEX(T_Activities[],$E$12+$E112,5)),"-",IF(AND($F112=$B$13,$G112=$A$10),INDEX(T_Activities[],$E$12+$E112,5),"-"))</f>
        <v>-</v>
      </c>
      <c r="C112" s="151" t="str">
        <f>IF(ISERROR(INDEX(T_Activities[],$E$12+$E112,2)),"-",IF(AND($F112=$B$13,$G112=$A$10),INDEX(T_Activities[],$E$12+$E112,2),"-"))</f>
        <v>-</v>
      </c>
      <c r="D112" s="152" t="str">
        <f>IF(ISERROR(INDEX(T_Activities[],$E$12+$E112,7)),"-",IF(AND($F112=$B$13,$G112=$A$10),INDEX(T_Activities[],$E$12+$E112,7),"-"))</f>
        <v>-</v>
      </c>
      <c r="E112" s="83">
        <v>93</v>
      </c>
      <c r="F112" s="83" t="e">
        <f>INDEX(T_Activities[[Week]:[Tasks]],$E$12+E112,1)</f>
        <v>#REF!</v>
      </c>
      <c r="G112" s="82" t="e">
        <f>IF(F112=$B$13,INDEX(T_Activities[],$E$12+E112,6),"-")</f>
        <v>#REF!</v>
      </c>
      <c r="H112" s="10"/>
      <c r="I112" s="10"/>
      <c r="J112" s="10"/>
      <c r="K112" s="10"/>
      <c r="L112" s="10"/>
      <c r="M112" s="10"/>
      <c r="N112" s="10"/>
      <c r="O112" s="10"/>
      <c r="P112" s="10"/>
      <c r="Q112" s="10"/>
      <c r="R112" s="10"/>
    </row>
    <row r="113" spans="1:18">
      <c r="A113" s="183" t="str">
        <f>IF(ISERROR(INDEX(T_Activities[],$E$12+$E113,4)),"-",IF(AND($F113=$B$13,$G113=$A$10),INDEX(T_Activities[],$E$12+$E113,4),"-"))</f>
        <v>-</v>
      </c>
      <c r="B113" s="152" t="str">
        <f>IF(ISERROR(INDEX(T_Activities[],$E$12+$E113,5)),"-",IF(AND($F113=$B$13,$G113=$A$10),INDEX(T_Activities[],$E$12+$E113,5),"-"))</f>
        <v>-</v>
      </c>
      <c r="C113" s="151" t="str">
        <f>IF(ISERROR(INDEX(T_Activities[],$E$12+$E113,2)),"-",IF(AND($F113=$B$13,$G113=$A$10),INDEX(T_Activities[],$E$12+$E113,2),"-"))</f>
        <v>-</v>
      </c>
      <c r="D113" s="152" t="str">
        <f>IF(ISERROR(INDEX(T_Activities[],$E$12+$E113,7)),"-",IF(AND($F113=$B$13,$G113=$A$10),INDEX(T_Activities[],$E$12+$E113,7),"-"))</f>
        <v>-</v>
      </c>
      <c r="E113" s="83">
        <v>94</v>
      </c>
      <c r="F113" s="83" t="e">
        <f>INDEX(T_Activities[[Week]:[Tasks]],$E$12+E113,1)</f>
        <v>#REF!</v>
      </c>
      <c r="G113" s="82" t="e">
        <f>IF(F113=$B$13,INDEX(T_Activities[],$E$12+E113,6),"-")</f>
        <v>#REF!</v>
      </c>
      <c r="H113" s="10"/>
      <c r="I113" s="10"/>
      <c r="J113" s="10"/>
      <c r="K113" s="10"/>
      <c r="L113" s="10"/>
      <c r="M113" s="10"/>
      <c r="N113" s="10"/>
      <c r="O113" s="10"/>
      <c r="P113" s="10"/>
      <c r="Q113" s="10"/>
      <c r="R113" s="10"/>
    </row>
    <row r="114" spans="1:18">
      <c r="A114" s="183" t="str">
        <f>IF(ISERROR(INDEX(T_Activities[],$E$12+$E114,4)),"-",IF(AND($F114=$B$13,$G114=$A$10),INDEX(T_Activities[],$E$12+$E114,4),"-"))</f>
        <v>-</v>
      </c>
      <c r="B114" s="152" t="str">
        <f>IF(ISERROR(INDEX(T_Activities[],$E$12+$E114,5)),"-",IF(AND($F114=$B$13,$G114=$A$10),INDEX(T_Activities[],$E$12+$E114,5),"-"))</f>
        <v>-</v>
      </c>
      <c r="C114" s="151" t="str">
        <f>IF(ISERROR(INDEX(T_Activities[],$E$12+$E114,2)),"-",IF(AND($F114=$B$13,$G114=$A$10),INDEX(T_Activities[],$E$12+$E114,2),"-"))</f>
        <v>-</v>
      </c>
      <c r="D114" s="152" t="str">
        <f>IF(ISERROR(INDEX(T_Activities[],$E$12+$E114,7)),"-",IF(AND($F114=$B$13,$G114=$A$10),INDEX(T_Activities[],$E$12+$E114,7),"-"))</f>
        <v>-</v>
      </c>
      <c r="E114" s="83">
        <v>95</v>
      </c>
      <c r="F114" s="83" t="e">
        <f>INDEX(T_Activities[[Week]:[Tasks]],$E$12+E114,1)</f>
        <v>#REF!</v>
      </c>
      <c r="G114" s="82" t="e">
        <f>IF(F114=$B$13,INDEX(T_Activities[],$E$12+E114,6),"-")</f>
        <v>#REF!</v>
      </c>
      <c r="H114" s="10"/>
      <c r="I114" s="10"/>
      <c r="J114" s="10"/>
      <c r="K114" s="10"/>
      <c r="L114" s="10"/>
      <c r="M114" s="10"/>
      <c r="N114" s="10"/>
      <c r="O114" s="10"/>
      <c r="P114" s="10"/>
      <c r="Q114" s="10"/>
      <c r="R114" s="10"/>
    </row>
    <row r="115" spans="1:18">
      <c r="A115" s="183" t="str">
        <f>IF(ISERROR(INDEX(T_Activities[],$E$12+$E115,4)),"-",IF(AND($F115=$B$13,$G115=$A$10),INDEX(T_Activities[],$E$12+$E115,4),"-"))</f>
        <v>-</v>
      </c>
      <c r="B115" s="152" t="str">
        <f>IF(ISERROR(INDEX(T_Activities[],$E$12+$E115,5)),"-",IF(AND($F115=$B$13,$G115=$A$10),INDEX(T_Activities[],$E$12+$E115,5),"-"))</f>
        <v>-</v>
      </c>
      <c r="C115" s="151" t="str">
        <f>IF(ISERROR(INDEX(T_Activities[],$E$12+$E115,2)),"-",IF(AND($F115=$B$13,$G115=$A$10),INDEX(T_Activities[],$E$12+$E115,2),"-"))</f>
        <v>-</v>
      </c>
      <c r="D115" s="152" t="str">
        <f>IF(ISERROR(INDEX(T_Activities[],$E$12+$E115,7)),"-",IF(AND($F115=$B$13,$G115=$A$10),INDEX(T_Activities[],$E$12+$E115,7),"-"))</f>
        <v>-</v>
      </c>
      <c r="E115" s="83">
        <v>96</v>
      </c>
      <c r="F115" s="83" t="e">
        <f>INDEX(T_Activities[[Week]:[Tasks]],$E$12+E115,1)</f>
        <v>#REF!</v>
      </c>
      <c r="G115" s="82" t="e">
        <f>IF(F115=$B$13,INDEX(T_Activities[],$E$12+E115,6),"-")</f>
        <v>#REF!</v>
      </c>
      <c r="H115" s="10"/>
      <c r="I115" s="10"/>
      <c r="J115" s="10"/>
      <c r="K115" s="10"/>
      <c r="L115" s="10"/>
      <c r="M115" s="10"/>
      <c r="N115" s="10"/>
      <c r="O115" s="10"/>
      <c r="P115" s="10"/>
      <c r="Q115" s="10"/>
      <c r="R115" s="10"/>
    </row>
    <row r="116" spans="1:18">
      <c r="A116" s="183" t="str">
        <f>IF(ISERROR(INDEX(T_Activities[],$E$12+$E116,4)),"-",IF(AND($F116=$B$13,$G116=$A$10),INDEX(T_Activities[],$E$12+$E116,4),"-"))</f>
        <v>-</v>
      </c>
      <c r="B116" s="152" t="str">
        <f>IF(ISERROR(INDEX(T_Activities[],$E$12+$E116,5)),"-",IF(AND($F116=$B$13,$G116=$A$10),INDEX(T_Activities[],$E$12+$E116,5),"-"))</f>
        <v>-</v>
      </c>
      <c r="C116" s="151" t="str">
        <f>IF(ISERROR(INDEX(T_Activities[],$E$12+$E116,2)),"-",IF(AND($F116=$B$13,$G116=$A$10),INDEX(T_Activities[],$E$12+$E116,2),"-"))</f>
        <v>-</v>
      </c>
      <c r="D116" s="152" t="str">
        <f>IF(ISERROR(INDEX(T_Activities[],$E$12+$E116,7)),"-",IF(AND($F116=$B$13,$G116=$A$10),INDEX(T_Activities[],$E$12+$E116,7),"-"))</f>
        <v>-</v>
      </c>
      <c r="E116" s="83">
        <v>97</v>
      </c>
      <c r="F116" s="83" t="e">
        <f>INDEX(T_Activities[[Week]:[Tasks]],$E$12+E116,1)</f>
        <v>#REF!</v>
      </c>
      <c r="G116" s="82" t="e">
        <f>IF(F116=$B$13,INDEX(T_Activities[],$E$12+E116,6),"-")</f>
        <v>#REF!</v>
      </c>
      <c r="H116" s="10"/>
      <c r="I116" s="10"/>
      <c r="J116" s="10"/>
      <c r="K116" s="10"/>
      <c r="L116" s="10"/>
      <c r="M116" s="10"/>
      <c r="N116" s="10"/>
      <c r="O116" s="10"/>
      <c r="P116" s="10"/>
      <c r="Q116" s="10"/>
      <c r="R116" s="10"/>
    </row>
    <row r="117" spans="1:18">
      <c r="A117" s="183" t="str">
        <f>IF(ISERROR(INDEX(T_Activities[],$E$12+$E117,4)),"-",IF(AND($F117=$B$13,$G117=$A$10),INDEX(T_Activities[],$E$12+$E117,4),"-"))</f>
        <v>-</v>
      </c>
      <c r="B117" s="152" t="str">
        <f>IF(ISERROR(INDEX(T_Activities[],$E$12+$E117,5)),"-",IF(AND($F117=$B$13,$G117=$A$10),INDEX(T_Activities[],$E$12+$E117,5),"-"))</f>
        <v>-</v>
      </c>
      <c r="C117" s="151" t="str">
        <f>IF(ISERROR(INDEX(T_Activities[],$E$12+$E117,2)),"-",IF(AND($F117=$B$13,$G117=$A$10),INDEX(T_Activities[],$E$12+$E117,2),"-"))</f>
        <v>-</v>
      </c>
      <c r="D117" s="152" t="str">
        <f>IF(ISERROR(INDEX(T_Activities[],$E$12+$E117,7)),"-",IF(AND($F117=$B$13,$G117=$A$10),INDEX(T_Activities[],$E$12+$E117,7),"-"))</f>
        <v>-</v>
      </c>
      <c r="E117" s="83">
        <v>98</v>
      </c>
      <c r="F117" s="83" t="e">
        <f>INDEX(T_Activities[[Week]:[Tasks]],$E$12+E117,1)</f>
        <v>#REF!</v>
      </c>
      <c r="G117" s="82" t="e">
        <f>IF(F117=$B$13,INDEX(T_Activities[],$E$12+E117,6),"-")</f>
        <v>#REF!</v>
      </c>
      <c r="H117" s="10"/>
      <c r="I117" s="10"/>
      <c r="J117" s="10"/>
      <c r="K117" s="10"/>
      <c r="L117" s="10"/>
      <c r="M117" s="10"/>
      <c r="N117" s="10"/>
      <c r="O117" s="10"/>
      <c r="P117" s="10"/>
      <c r="Q117" s="10"/>
      <c r="R117" s="10"/>
    </row>
    <row r="118" spans="1:18">
      <c r="A118" s="183" t="str">
        <f>IF(ISERROR(INDEX(T_Activities[],$E$12+$E118,4)),"-",IF(AND($F118=$B$13,$G118=$A$10),INDEX(T_Activities[],$E$12+$E118,4),"-"))</f>
        <v>-</v>
      </c>
      <c r="B118" s="152" t="str">
        <f>IF(ISERROR(INDEX(T_Activities[],$E$12+$E118,5)),"-",IF(AND($F118=$B$13,$G118=$A$10),INDEX(T_Activities[],$E$12+$E118,5),"-"))</f>
        <v>-</v>
      </c>
      <c r="C118" s="151" t="str">
        <f>IF(ISERROR(INDEX(T_Activities[],$E$12+$E118,2)),"-",IF(AND($F118=$B$13,$G118=$A$10),INDEX(T_Activities[],$E$12+$E118,2),"-"))</f>
        <v>-</v>
      </c>
      <c r="D118" s="152" t="str">
        <f>IF(ISERROR(INDEX(T_Activities[],$E$12+$E118,7)),"-",IF(AND($F118=$B$13,$G118=$A$10),INDEX(T_Activities[],$E$12+$E118,7),"-"))</f>
        <v>-</v>
      </c>
      <c r="E118" s="83">
        <v>99</v>
      </c>
      <c r="F118" s="83" t="e">
        <f>INDEX(T_Activities[[Week]:[Tasks]],$E$12+E118,1)</f>
        <v>#REF!</v>
      </c>
      <c r="G118" s="82" t="e">
        <f>IF(F118=$B$13,INDEX(T_Activities[],$E$12+E118,6),"-")</f>
        <v>#REF!</v>
      </c>
      <c r="H118" s="10"/>
      <c r="I118" s="10"/>
      <c r="J118" s="10"/>
      <c r="K118" s="10"/>
      <c r="L118" s="10"/>
      <c r="M118" s="10"/>
      <c r="N118" s="10"/>
      <c r="O118" s="10"/>
      <c r="P118" s="10"/>
      <c r="Q118" s="10"/>
      <c r="R118" s="10"/>
    </row>
    <row r="119" spans="1:18" ht="28" customHeight="1">
      <c r="A119" s="314"/>
      <c r="B119" s="314"/>
      <c r="C119" s="314"/>
      <c r="E119" s="42"/>
      <c r="F119" s="42"/>
      <c r="G119" s="42"/>
      <c r="H119" s="10"/>
      <c r="I119" s="10"/>
      <c r="J119" s="10"/>
      <c r="K119" s="10"/>
      <c r="L119" s="10"/>
      <c r="M119" s="10"/>
      <c r="N119" s="10"/>
      <c r="O119" s="10"/>
      <c r="P119" s="10"/>
      <c r="Q119" s="10"/>
      <c r="R119" s="10"/>
    </row>
    <row r="120" spans="1:18" ht="28" customHeight="1">
      <c r="A120" s="315" t="s">
        <v>78</v>
      </c>
      <c r="B120" s="316"/>
      <c r="C120" s="316"/>
      <c r="D120" s="317"/>
      <c r="E120" s="42"/>
      <c r="F120" s="42"/>
      <c r="G120" s="42"/>
      <c r="H120" s="10"/>
      <c r="I120" s="10"/>
      <c r="J120" s="10"/>
      <c r="K120" s="10"/>
      <c r="L120" s="10"/>
      <c r="M120" s="10"/>
      <c r="N120" s="10"/>
      <c r="O120" s="10"/>
      <c r="P120" s="10"/>
      <c r="Q120" s="10"/>
      <c r="R120" s="10"/>
    </row>
    <row r="121" spans="1:18">
      <c r="A121" s="221" t="s">
        <v>229</v>
      </c>
      <c r="B121" s="221" t="s">
        <v>17</v>
      </c>
      <c r="C121" s="221" t="s">
        <v>18</v>
      </c>
      <c r="D121" s="254" t="s">
        <v>216</v>
      </c>
      <c r="E121" s="189" t="s">
        <v>19</v>
      </c>
      <c r="F121" s="190" t="s">
        <v>12</v>
      </c>
      <c r="G121" s="191" t="s">
        <v>11</v>
      </c>
      <c r="H121" s="10"/>
      <c r="I121" s="10"/>
      <c r="J121" s="10"/>
      <c r="K121" s="10"/>
      <c r="L121" s="10"/>
      <c r="M121" s="10"/>
      <c r="N121" s="10"/>
      <c r="O121" s="10"/>
      <c r="P121" s="10"/>
      <c r="Q121" s="10"/>
      <c r="R121" s="10"/>
    </row>
    <row r="122" spans="1:18">
      <c r="A122" s="146" t="str">
        <f>IF(ISERROR(INDEX(T_Activities[],$F$12+$E122,4)),"-",IF(AND($F122=$B$13+1,$G122=$A$10),INDEX(T_Activities[],$F$12+$E122,4),"-"))</f>
        <v>-</v>
      </c>
      <c r="B122" s="147" t="str">
        <f>IF(ISERROR(INDEX(T_Activities[],$F$12+$E122,5)),"-",IF(AND($F122=$B$13+1,$G122=$A$10),INDEX(T_Activities[],$F$12+$E122,5),"-"))</f>
        <v>-</v>
      </c>
      <c r="C122" s="148" t="str">
        <f>IF(ISERROR(INDEX(T_Activities[],$F$12+$E122,2)),"-",IF(AND($F122=$B$13+1,$G122=$A$10),INDEX(T_Activities[],$F$12+$E122,2),"-"))</f>
        <v>-</v>
      </c>
      <c r="D122" s="15" t="str">
        <f>IF(ISERROR(INDEX(T_Activities[],$F$12+$E122,7)),"-",IF(AND($F122=$B$13+1,$G122=$A$10),INDEX(T_Activities[],$F$12+$E122,7),"-"))</f>
        <v>-</v>
      </c>
      <c r="E122" s="192">
        <v>0</v>
      </c>
      <c r="F122" s="193" t="e">
        <f>INDEX(T_Activities[[Week]:[Tasks]],$F$12+E122,1)</f>
        <v>#N/A</v>
      </c>
      <c r="G122" s="188" t="e">
        <f>IF(F122=$B$13+1,INDEX(T_Activities[],$F$12+$E122,6),"-")</f>
        <v>#N/A</v>
      </c>
      <c r="H122" s="10"/>
      <c r="I122" s="10"/>
      <c r="J122" s="10"/>
      <c r="K122" s="10"/>
      <c r="L122" s="10"/>
      <c r="M122" s="10"/>
      <c r="N122" s="10"/>
      <c r="O122" s="10"/>
      <c r="P122" s="10"/>
      <c r="Q122" s="10"/>
      <c r="R122" s="10"/>
    </row>
    <row r="123" spans="1:18">
      <c r="A123" s="146" t="str">
        <f>IF(ISERROR(INDEX(T_Activities[],$F$12+$E123,4)),"-",IF(AND($F123=$B$13+1,$G123=$A$10),INDEX(T_Activities[],$F$12+$E123,4),"-"))</f>
        <v>-</v>
      </c>
      <c r="B123" s="147" t="str">
        <f>IF(ISERROR(INDEX(T_Activities[],$F$12+$E123,5)),"-",IF(AND($F123=$B$13+1,$G123=$A$10),INDEX(T_Activities[],$F$12+$E123,5),"-"))</f>
        <v>-</v>
      </c>
      <c r="C123" s="148" t="str">
        <f>IF(ISERROR(INDEX(T_Activities[],$F$12+$E123,2)),"-",IF(AND($F123=$B$13+1,$G123=$A$10),INDEX(T_Activities[],$F$12+$E123,2),"-"))</f>
        <v>-</v>
      </c>
      <c r="D123" s="15" t="str">
        <f>IF(ISERROR(INDEX(T_Activities[],$F$12+$E123,7)),"-",IF(AND($F123=$B$13+1,$G123=$A$10),INDEX(T_Activities[],$F$12+$E123,7),"-"))</f>
        <v>-</v>
      </c>
      <c r="E123" s="192">
        <v>1</v>
      </c>
      <c r="F123" s="193" t="e">
        <f>INDEX(T_Activities[[Week]:[Tasks]],$F$12+E123,1)</f>
        <v>#N/A</v>
      </c>
      <c r="G123" s="188" t="e">
        <f>IF(F123=$B$13+1,INDEX(T_Activities[],$F$12+$E123,6),"-")</f>
        <v>#N/A</v>
      </c>
      <c r="H123" s="10"/>
      <c r="I123" s="10"/>
      <c r="J123" s="10"/>
      <c r="K123" s="10"/>
      <c r="L123" s="10"/>
      <c r="M123" s="10"/>
      <c r="N123" s="10"/>
      <c r="O123" s="10"/>
      <c r="P123" s="10"/>
      <c r="Q123" s="10"/>
      <c r="R123" s="10"/>
    </row>
    <row r="124" spans="1:18">
      <c r="A124" s="146" t="str">
        <f>IF(ISERROR(INDEX(T_Activities[],$F$12+$E124,4)),"-",IF(AND($F124=$B$13+1,$G124=$A$10),INDEX(T_Activities[],$F$12+$E124,4),"-"))</f>
        <v>-</v>
      </c>
      <c r="B124" s="147" t="str">
        <f>IF(ISERROR(INDEX(T_Activities[],$F$12+$E124,5)),"-",IF(AND($F124=$B$13+1,$G124=$A$10),INDEX(T_Activities[],$F$12+$E124,5),"-"))</f>
        <v>-</v>
      </c>
      <c r="C124" s="148" t="str">
        <f>IF(ISERROR(INDEX(T_Activities[],$F$12+$E124,2)),"-",IF(AND($F124=$B$13+1,$G124=$A$10),INDEX(T_Activities[],$F$12+$E124,2),"-"))</f>
        <v>-</v>
      </c>
      <c r="D124" s="15" t="str">
        <f>IF(ISERROR(INDEX(T_Activities[],$F$12+$E124,7)),"-",IF(AND($F124=$B$13+1,$G124=$A$10),INDEX(T_Activities[],$F$12+$E124,7),"-"))</f>
        <v>-</v>
      </c>
      <c r="E124" s="192">
        <v>2</v>
      </c>
      <c r="F124" s="193" t="e">
        <f>INDEX(T_Activities[[Week]:[Tasks]],$F$12+E124,1)</f>
        <v>#N/A</v>
      </c>
      <c r="G124" s="188" t="e">
        <f>IF(F124=$B$13+1,INDEX(T_Activities[],$F$12+$E124,6),"-")</f>
        <v>#N/A</v>
      </c>
      <c r="H124" s="10"/>
      <c r="I124" s="10"/>
      <c r="J124" s="10"/>
      <c r="K124" s="10"/>
      <c r="L124" s="10"/>
      <c r="M124" s="10"/>
      <c r="N124" s="10"/>
      <c r="O124" s="10"/>
      <c r="P124" s="10"/>
      <c r="Q124" s="10"/>
      <c r="R124" s="10"/>
    </row>
    <row r="125" spans="1:18">
      <c r="A125" s="146" t="str">
        <f>IF(ISERROR(INDEX(T_Activities[],$F$12+$E125,4)),"-",IF(AND($F125=$B$13+1,$G125=$A$10),INDEX(T_Activities[],$F$12+$E125,4),"-"))</f>
        <v>-</v>
      </c>
      <c r="B125" s="147" t="str">
        <f>IF(ISERROR(INDEX(T_Activities[],$F$12+$E125,5)),"-",IF(AND($F125=$B$13+1,$G125=$A$10),INDEX(T_Activities[],$F$12+$E125,5),"-"))</f>
        <v>-</v>
      </c>
      <c r="C125" s="148" t="str">
        <f>IF(ISERROR(INDEX(T_Activities[],$F$12+$E125,2)),"-",IF(AND($F125=$B$13+1,$G125=$A$10),INDEX(T_Activities[],$F$12+$E125,2),"-"))</f>
        <v>-</v>
      </c>
      <c r="D125" s="15" t="str">
        <f>IF(ISERROR(INDEX(T_Activities[],$F$12+$E125,7)),"-",IF(AND($F125=$B$13+1,$G125=$A$10),INDEX(T_Activities[],$F$12+$E125,7),"-"))</f>
        <v>-</v>
      </c>
      <c r="E125" s="192">
        <v>3</v>
      </c>
      <c r="F125" s="193" t="e">
        <f>INDEX(T_Activities[[Week]:[Tasks]],$F$12+E125,1)</f>
        <v>#N/A</v>
      </c>
      <c r="G125" s="188" t="e">
        <f>IF(F125=$B$13+1,INDEX(T_Activities[],$F$12+$E125,6),"-")</f>
        <v>#N/A</v>
      </c>
      <c r="H125" s="10"/>
      <c r="I125" s="10"/>
      <c r="J125" s="10"/>
      <c r="K125" s="10"/>
      <c r="L125" s="10"/>
      <c r="M125" s="10"/>
      <c r="N125" s="10"/>
      <c r="O125" s="10"/>
      <c r="P125" s="10"/>
      <c r="Q125" s="10"/>
      <c r="R125" s="10"/>
    </row>
    <row r="126" spans="1:18">
      <c r="A126" s="146" t="str">
        <f>IF(ISERROR(INDEX(T_Activities[],$F$12+$E126,4)),"-",IF(AND($F126=$B$13+1,$G126=$A$10),INDEX(T_Activities[],$F$12+$E126,4),"-"))</f>
        <v>-</v>
      </c>
      <c r="B126" s="147" t="str">
        <f>IF(ISERROR(INDEX(T_Activities[],$F$12+$E126,5)),"-",IF(AND($F126=$B$13+1,$G126=$A$10),INDEX(T_Activities[],$F$12+$E126,5),"-"))</f>
        <v>-</v>
      </c>
      <c r="C126" s="148" t="str">
        <f>IF(ISERROR(INDEX(T_Activities[],$F$12+$E126,2)),"-",IF(AND($F126=$B$13+1,$G126=$A$10),INDEX(T_Activities[],$F$12+$E126,2),"-"))</f>
        <v>-</v>
      </c>
      <c r="D126" s="15" t="str">
        <f>IF(ISERROR(INDEX(T_Activities[],$F$12+$E126,7)),"-",IF(AND($F126=$B$13+1,$G126=$A$10),INDEX(T_Activities[],$F$12+$E126,7),"-"))</f>
        <v>-</v>
      </c>
      <c r="E126" s="192">
        <v>4</v>
      </c>
      <c r="F126" s="193" t="e">
        <f>INDEX(T_Activities[[Week]:[Tasks]],$F$12+E126,1)</f>
        <v>#N/A</v>
      </c>
      <c r="G126" s="188" t="e">
        <f>IF(F126=$B$13+1,INDEX(T_Activities[],$F$12+$E126,6),"-")</f>
        <v>#N/A</v>
      </c>
      <c r="H126" s="10"/>
      <c r="I126" s="10"/>
      <c r="J126" s="10"/>
      <c r="K126" s="10"/>
      <c r="L126" s="10"/>
      <c r="M126" s="10"/>
      <c r="N126" s="10"/>
      <c r="O126" s="10"/>
      <c r="P126" s="10"/>
      <c r="Q126" s="10"/>
      <c r="R126" s="10"/>
    </row>
    <row r="127" spans="1:18">
      <c r="A127" s="146" t="str">
        <f>IF(ISERROR(INDEX(T_Activities[],$F$12+$E127,4)),"-",IF(AND($F127=$B$13+1,$G127=$A$10),INDEX(T_Activities[],$F$12+$E127,4),"-"))</f>
        <v>-</v>
      </c>
      <c r="B127" s="147" t="str">
        <f>IF(ISERROR(INDEX(T_Activities[],$F$12+$E127,5)),"-",IF(AND($F127=$B$13+1,$G127=$A$10),INDEX(T_Activities[],$F$12+$E127,5),"-"))</f>
        <v>-</v>
      </c>
      <c r="C127" s="148" t="str">
        <f>IF(ISERROR(INDEX(T_Activities[],$F$12+$E127,2)),"-",IF(AND($F127=$B$13+1,$G127=$A$10),INDEX(T_Activities[],$F$12+$E127,2),"-"))</f>
        <v>-</v>
      </c>
      <c r="D127" s="15" t="str">
        <f>IF(ISERROR(INDEX(T_Activities[],$F$12+$E127,7)),"-",IF(AND($F127=$B$13+1,$G127=$A$10),INDEX(T_Activities[],$F$12+$E127,7),"-"))</f>
        <v>-</v>
      </c>
      <c r="E127" s="192">
        <v>5</v>
      </c>
      <c r="F127" s="193" t="e">
        <f>INDEX(T_Activities[[Week]:[Tasks]],$F$12+E127,1)</f>
        <v>#N/A</v>
      </c>
      <c r="G127" s="188" t="e">
        <f>IF(F127=$B$13+1,INDEX(T_Activities[],$F$12+$E127,6),"-")</f>
        <v>#N/A</v>
      </c>
      <c r="H127" s="10"/>
      <c r="I127" s="10"/>
      <c r="J127" s="10"/>
      <c r="K127" s="10"/>
      <c r="L127" s="10"/>
      <c r="M127" s="10"/>
      <c r="N127" s="10"/>
      <c r="O127" s="10"/>
      <c r="P127" s="10"/>
      <c r="Q127" s="10"/>
      <c r="R127" s="10"/>
    </row>
    <row r="128" spans="1:18">
      <c r="A128" s="146" t="str">
        <f>IF(ISERROR(INDEX(T_Activities[],$F$12+$E128,4)),"-",IF(AND($F128=$B$13+1,$G128=$A$10),INDEX(T_Activities[],$F$12+$E128,4),"-"))</f>
        <v>-</v>
      </c>
      <c r="B128" s="147" t="str">
        <f>IF(ISERROR(INDEX(T_Activities[],$F$12+$E128,5)),"-",IF(AND($F128=$B$13+1,$G128=$A$10),INDEX(T_Activities[],$F$12+$E128,5),"-"))</f>
        <v>-</v>
      </c>
      <c r="C128" s="148" t="str">
        <f>IF(ISERROR(INDEX(T_Activities[],$F$12+$E128,2)),"-",IF(AND($F128=$B$13+1,$G128=$A$10),INDEX(T_Activities[],$F$12+$E128,2),"-"))</f>
        <v>-</v>
      </c>
      <c r="D128" s="15" t="str">
        <f>IF(ISERROR(INDEX(T_Activities[],$F$12+$E128,7)),"-",IF(AND($F128=$B$13+1,$G128=$A$10),INDEX(T_Activities[],$F$12+$E128,7),"-"))</f>
        <v>-</v>
      </c>
      <c r="E128" s="192">
        <v>6</v>
      </c>
      <c r="F128" s="193" t="e">
        <f>INDEX(T_Activities[[Week]:[Tasks]],$F$12+E128,1)</f>
        <v>#N/A</v>
      </c>
      <c r="G128" s="188" t="e">
        <f>IF(F128=$B$13+1,INDEX(T_Activities[],$F$12+$E128,6),"-")</f>
        <v>#N/A</v>
      </c>
      <c r="H128" s="10"/>
      <c r="I128" s="10"/>
      <c r="J128" s="10"/>
      <c r="K128" s="10"/>
      <c r="L128" s="10"/>
      <c r="M128" s="10"/>
      <c r="N128" s="10"/>
      <c r="O128" s="10"/>
      <c r="P128" s="10"/>
      <c r="Q128" s="10"/>
      <c r="R128" s="10"/>
    </row>
    <row r="129" spans="1:18">
      <c r="A129" s="146" t="str">
        <f>IF(ISERROR(INDEX(T_Activities[],$F$12+$E129,4)),"-",IF(AND($F129=$B$13+1,$G129=$A$10),INDEX(T_Activities[],$F$12+$E129,4),"-"))</f>
        <v>-</v>
      </c>
      <c r="B129" s="147" t="str">
        <f>IF(ISERROR(INDEX(T_Activities[],$F$12+$E129,5)),"-",IF(AND($F129=$B$13+1,$G129=$A$10),INDEX(T_Activities[],$F$12+$E129,5),"-"))</f>
        <v>-</v>
      </c>
      <c r="C129" s="148" t="str">
        <f>IF(ISERROR(INDEX(T_Activities[],$F$12+$E129,2)),"-",IF(AND($F129=$B$13+1,$G129=$A$10),INDEX(T_Activities[],$F$12+$E129,2),"-"))</f>
        <v>-</v>
      </c>
      <c r="D129" s="15" t="str">
        <f>IF(ISERROR(INDEX(T_Activities[],$F$12+$E129,7)),"-",IF(AND($F129=$B$13+1,$G129=$A$10),INDEX(T_Activities[],$F$12+$E129,7),"-"))</f>
        <v>-</v>
      </c>
      <c r="E129" s="192">
        <v>7</v>
      </c>
      <c r="F129" s="193" t="e">
        <f>INDEX(T_Activities[[Week]:[Tasks]],$F$12+E129,1)</f>
        <v>#N/A</v>
      </c>
      <c r="G129" s="188" t="e">
        <f>IF(F129=$B$13+1,INDEX(T_Activities[],$F$12+$E129,6),"-")</f>
        <v>#N/A</v>
      </c>
      <c r="H129" s="10"/>
      <c r="I129" s="10"/>
      <c r="J129" s="10"/>
      <c r="K129" s="10"/>
      <c r="L129" s="10"/>
      <c r="M129" s="10"/>
      <c r="N129" s="10"/>
      <c r="O129" s="10"/>
      <c r="P129" s="10"/>
      <c r="Q129" s="10"/>
      <c r="R129" s="10"/>
    </row>
    <row r="130" spans="1:18">
      <c r="A130" s="146" t="str">
        <f>IF(ISERROR(INDEX(T_Activities[],$F$12+$E130,4)),"-",IF(AND($F130=$B$13+1,$G130=$A$10),INDEX(T_Activities[],$F$12+$E130,4),"-"))</f>
        <v>-</v>
      </c>
      <c r="B130" s="147" t="str">
        <f>IF(ISERROR(INDEX(T_Activities[],$F$12+$E130,5)),"-",IF(AND($F130=$B$13+1,$G130=$A$10),INDEX(T_Activities[],$F$12+$E130,5),"-"))</f>
        <v>-</v>
      </c>
      <c r="C130" s="148" t="str">
        <f>IF(ISERROR(INDEX(T_Activities[],$F$12+$E130,2)),"-",IF(AND($F130=$B$13+1,$G130=$A$10),INDEX(T_Activities[],$F$12+$E130,2),"-"))</f>
        <v>-</v>
      </c>
      <c r="D130" s="15" t="str">
        <f>IF(ISERROR(INDEX(T_Activities[],$F$12+$E130,7)),"-",IF(AND($F130=$B$13+1,$G130=$A$10),INDEX(T_Activities[],$F$12+$E130,7),"-"))</f>
        <v>-</v>
      </c>
      <c r="E130" s="192">
        <v>8</v>
      </c>
      <c r="F130" s="193" t="e">
        <f>INDEX(T_Activities[[Week]:[Tasks]],$F$12+E130,1)</f>
        <v>#N/A</v>
      </c>
      <c r="G130" s="188" t="e">
        <f>IF(F130=$B$13+1,INDEX(T_Activities[],$F$12+$E130,6),"-")</f>
        <v>#N/A</v>
      </c>
      <c r="H130" s="10"/>
      <c r="I130" s="10"/>
      <c r="J130" s="10"/>
      <c r="K130" s="10"/>
      <c r="L130" s="10"/>
      <c r="M130" s="10"/>
      <c r="N130" s="10"/>
      <c r="O130" s="10"/>
      <c r="P130" s="10"/>
      <c r="Q130" s="10"/>
      <c r="R130" s="10"/>
    </row>
    <row r="131" spans="1:18">
      <c r="A131" s="146" t="str">
        <f>IF(ISERROR(INDEX(T_Activities[],$F$12+$E131,4)),"-",IF(AND($F131=$B$13+1,$G131=$A$10),INDEX(T_Activities[],$F$12+$E131,4),"-"))</f>
        <v>-</v>
      </c>
      <c r="B131" s="147" t="str">
        <f>IF(ISERROR(INDEX(T_Activities[],$F$12+$E131,5)),"-",IF(AND($F131=$B$13+1,$G131=$A$10),INDEX(T_Activities[],$F$12+$E131,5),"-"))</f>
        <v>-</v>
      </c>
      <c r="C131" s="148" t="str">
        <f>IF(ISERROR(INDEX(T_Activities[],$F$12+$E131,2)),"-",IF(AND($F131=$B$13+1,$G131=$A$10),INDEX(T_Activities[],$F$12+$E131,2),"-"))</f>
        <v>-</v>
      </c>
      <c r="D131" s="15" t="str">
        <f>IF(ISERROR(INDEX(T_Activities[],$F$12+$E131,7)),"-",IF(AND($F131=$B$13+1,$G131=$A$10),INDEX(T_Activities[],$F$12+$E131,7),"-"))</f>
        <v>-</v>
      </c>
      <c r="E131" s="192">
        <v>9</v>
      </c>
      <c r="F131" s="193" t="e">
        <f>INDEX(T_Activities[[Week]:[Tasks]],$F$12+E131,1)</f>
        <v>#N/A</v>
      </c>
      <c r="G131" s="188" t="e">
        <f>IF(F131=$B$13+1,INDEX(T_Activities[],$F$12+$E131,6),"-")</f>
        <v>#N/A</v>
      </c>
      <c r="H131" s="10"/>
      <c r="I131" s="10"/>
      <c r="J131" s="10"/>
      <c r="K131" s="10"/>
      <c r="L131" s="10"/>
      <c r="M131" s="10"/>
      <c r="N131" s="10"/>
      <c r="O131" s="10"/>
      <c r="P131" s="10"/>
      <c r="Q131" s="10"/>
      <c r="R131" s="10"/>
    </row>
    <row r="132" spans="1:18">
      <c r="A132" s="146" t="str">
        <f>IF(ISERROR(INDEX(T_Activities[],$F$12+$E132,4)),"-",IF(AND($F132=$B$13+1,$G132=$A$10),INDEX(T_Activities[],$F$12+$E132,4),"-"))</f>
        <v>-</v>
      </c>
      <c r="B132" s="147" t="str">
        <f>IF(ISERROR(INDEX(T_Activities[],$F$12+$E132,5)),"-",IF(AND($F132=$B$13+1,$G132=$A$10),INDEX(T_Activities[],$F$12+$E132,5),"-"))</f>
        <v>-</v>
      </c>
      <c r="C132" s="148" t="str">
        <f>IF(ISERROR(INDEX(T_Activities[],$F$12+$E132,2)),"-",IF(AND($F132=$B$13+1,$G132=$A$10),INDEX(T_Activities[],$F$12+$E132,2),"-"))</f>
        <v>-</v>
      </c>
      <c r="D132" s="15" t="str">
        <f>IF(ISERROR(INDEX(T_Activities[],$F$12+$E132,7)),"-",IF(AND($F132=$B$13+1,$G132=$A$10),INDEX(T_Activities[],$F$12+$E132,7),"-"))</f>
        <v>-</v>
      </c>
      <c r="E132" s="192">
        <v>10</v>
      </c>
      <c r="F132" s="193" t="e">
        <f>INDEX(T_Activities[[Week]:[Tasks]],$F$12+E132,1)</f>
        <v>#N/A</v>
      </c>
      <c r="G132" s="188" t="e">
        <f>IF(F132=$B$13+1,INDEX(T_Activities[],$F$12+$E132,6),"-")</f>
        <v>#N/A</v>
      </c>
      <c r="H132" s="10"/>
      <c r="I132" s="10"/>
      <c r="J132" s="10"/>
      <c r="K132" s="10"/>
      <c r="L132" s="10"/>
      <c r="M132" s="10"/>
      <c r="N132" s="10"/>
      <c r="O132" s="10"/>
      <c r="P132" s="10"/>
      <c r="Q132" s="10"/>
      <c r="R132" s="10"/>
    </row>
    <row r="133" spans="1:18">
      <c r="A133" s="146" t="str">
        <f>IF(ISERROR(INDEX(T_Activities[],$F$12+$E133,4)),"-",IF(AND($F133=$B$13+1,$G133=$A$10),INDEX(T_Activities[],$F$12+$E133,4),"-"))</f>
        <v>-</v>
      </c>
      <c r="B133" s="147" t="str">
        <f>IF(ISERROR(INDEX(T_Activities[],$F$12+$E133,5)),"-",IF(AND($F133=$B$13+1,$G133=$A$10),INDEX(T_Activities[],$F$12+$E133,5),"-"))</f>
        <v>-</v>
      </c>
      <c r="C133" s="148" t="str">
        <f>IF(ISERROR(INDEX(T_Activities[],$F$12+$E133,2)),"-",IF(AND($F133=$B$13+1,$G133=$A$10),INDEX(T_Activities[],$F$12+$E133,2),"-"))</f>
        <v>-</v>
      </c>
      <c r="D133" s="15" t="str">
        <f>IF(ISERROR(INDEX(T_Activities[],$F$12+$E133,7)),"-",IF(AND($F133=$B$13+1,$G133=$A$10),INDEX(T_Activities[],$F$12+$E133,7),"-"))</f>
        <v>-</v>
      </c>
      <c r="E133" s="192">
        <v>11</v>
      </c>
      <c r="F133" s="193" t="e">
        <f>INDEX(T_Activities[[Week]:[Tasks]],$F$12+E133,1)</f>
        <v>#N/A</v>
      </c>
      <c r="G133" s="188" t="e">
        <f>IF(F133=$B$13+1,INDEX(T_Activities[],$F$12+$E133,6),"-")</f>
        <v>#N/A</v>
      </c>
      <c r="H133" s="10"/>
      <c r="I133" s="10"/>
      <c r="J133" s="10"/>
      <c r="K133" s="10"/>
      <c r="L133" s="10"/>
      <c r="M133" s="10"/>
      <c r="N133" s="10"/>
      <c r="O133" s="10"/>
      <c r="P133" s="10"/>
      <c r="Q133" s="10"/>
      <c r="R133" s="10"/>
    </row>
    <row r="134" spans="1:18">
      <c r="A134" s="146" t="str">
        <f>IF(ISERROR(INDEX(T_Activities[],$F$12+$E134,4)),"-",IF(AND($F134=$B$13+1,$G134=$A$10),INDEX(T_Activities[],$F$12+$E134,4),"-"))</f>
        <v>-</v>
      </c>
      <c r="B134" s="147" t="str">
        <f>IF(ISERROR(INDEX(T_Activities[],$F$12+$E134,5)),"-",IF(AND($F134=$B$13+1,$G134=$A$10),INDEX(T_Activities[],$F$12+$E134,5),"-"))</f>
        <v>-</v>
      </c>
      <c r="C134" s="148" t="str">
        <f>IF(ISERROR(INDEX(T_Activities[],$F$12+$E134,2)),"-",IF(AND($F134=$B$13+1,$G134=$A$10),INDEX(T_Activities[],$F$12+$E134,2),"-"))</f>
        <v>-</v>
      </c>
      <c r="D134" s="15" t="str">
        <f>IF(ISERROR(INDEX(T_Activities[],$F$12+$E134,7)),"-",IF(AND($F134=$B$13+1,$G134=$A$10),INDEX(T_Activities[],$F$12+$E134,7),"-"))</f>
        <v>-</v>
      </c>
      <c r="E134" s="192">
        <v>12</v>
      </c>
      <c r="F134" s="193" t="e">
        <f>INDEX(T_Activities[[Week]:[Tasks]],$F$12+E134,1)</f>
        <v>#N/A</v>
      </c>
      <c r="G134" s="188" t="e">
        <f>IF(F134=$B$13+1,INDEX(T_Activities[],$F$12+$E134,6),"-")</f>
        <v>#N/A</v>
      </c>
      <c r="H134" s="10"/>
      <c r="I134" s="10"/>
      <c r="J134" s="10"/>
      <c r="K134" s="10"/>
      <c r="L134" s="10"/>
      <c r="M134" s="10"/>
      <c r="N134" s="10"/>
      <c r="O134" s="10"/>
      <c r="P134" s="10"/>
      <c r="Q134" s="10"/>
      <c r="R134" s="10"/>
    </row>
    <row r="135" spans="1:18">
      <c r="A135" s="146" t="str">
        <f>IF(ISERROR(INDEX(T_Activities[],$F$12+$E135,4)),"-",IF(AND($F135=$B$13+1,$G135=$A$10),INDEX(T_Activities[],$F$12+$E135,4),"-"))</f>
        <v>-</v>
      </c>
      <c r="B135" s="147" t="str">
        <f>IF(ISERROR(INDEX(T_Activities[],$F$12+$E135,5)),"-",IF(AND($F135=$B$13+1,$G135=$A$10),INDEX(T_Activities[],$F$12+$E135,5),"-"))</f>
        <v>-</v>
      </c>
      <c r="C135" s="148" t="str">
        <f>IF(ISERROR(INDEX(T_Activities[],$F$12+$E135,2)),"-",IF(AND($F135=$B$13+1,$G135=$A$10),INDEX(T_Activities[],$F$12+$E135,2),"-"))</f>
        <v>-</v>
      </c>
      <c r="D135" s="15" t="str">
        <f>IF(ISERROR(INDEX(T_Activities[],$F$12+$E135,7)),"-",IF(AND($F135=$B$13+1,$G135=$A$10),INDEX(T_Activities[],$F$12+$E135,7),"-"))</f>
        <v>-</v>
      </c>
      <c r="E135" s="192">
        <v>13</v>
      </c>
      <c r="F135" s="193" t="e">
        <f>INDEX(T_Activities[[Week]:[Tasks]],$F$12+E135,1)</f>
        <v>#N/A</v>
      </c>
      <c r="G135" s="188" t="e">
        <f>IF(F135=$B$13+1,INDEX(T_Activities[],$F$12+$E135,6),"-")</f>
        <v>#N/A</v>
      </c>
      <c r="H135" s="10"/>
      <c r="I135" s="10"/>
      <c r="J135" s="10"/>
      <c r="K135" s="10"/>
      <c r="L135" s="10"/>
      <c r="M135" s="10"/>
      <c r="N135" s="10"/>
      <c r="O135" s="10"/>
      <c r="P135" s="10"/>
      <c r="Q135" s="10"/>
      <c r="R135" s="10"/>
    </row>
    <row r="136" spans="1:18">
      <c r="A136" s="146" t="str">
        <f>IF(ISERROR(INDEX(T_Activities[],$F$12+$E136,4)),"-",IF(AND($F136=$B$13+1,$G136=$A$10),INDEX(T_Activities[],$F$12+$E136,4),"-"))</f>
        <v>-</v>
      </c>
      <c r="B136" s="147" t="str">
        <f>IF(ISERROR(INDEX(T_Activities[],$F$12+$E136,5)),"-",IF(AND($F136=$B$13+1,$G136=$A$10),INDEX(T_Activities[],$F$12+$E136,5),"-"))</f>
        <v>-</v>
      </c>
      <c r="C136" s="148" t="str">
        <f>IF(ISERROR(INDEX(T_Activities[],$F$12+$E136,2)),"-",IF(AND($F136=$B$13+1,$G136=$A$10),INDEX(T_Activities[],$F$12+$E136,2),"-"))</f>
        <v>-</v>
      </c>
      <c r="D136" s="15" t="str">
        <f>IF(ISERROR(INDEX(T_Activities[],$F$12+$E136,7)),"-",IF(AND($F136=$B$13+1,$G136=$A$10),INDEX(T_Activities[],$F$12+$E136,7),"-"))</f>
        <v>-</v>
      </c>
      <c r="E136" s="192">
        <v>14</v>
      </c>
      <c r="F136" s="193" t="e">
        <f>INDEX(T_Activities[[Week]:[Tasks]],$F$12+E136,1)</f>
        <v>#N/A</v>
      </c>
      <c r="G136" s="188" t="e">
        <f>IF(F136=$B$13+1,INDEX(T_Activities[],$F$12+$E136,6),"-")</f>
        <v>#N/A</v>
      </c>
      <c r="H136" s="10"/>
      <c r="I136" s="10"/>
      <c r="J136" s="10"/>
      <c r="K136" s="10"/>
      <c r="L136" s="10"/>
      <c r="M136" s="10"/>
      <c r="N136" s="10"/>
      <c r="O136" s="10"/>
      <c r="P136" s="10"/>
      <c r="Q136" s="10"/>
      <c r="R136" s="10"/>
    </row>
    <row r="137" spans="1:18">
      <c r="A137" s="146" t="str">
        <f>IF(ISERROR(INDEX(T_Activities[],$F$12+$E137,4)),"-",IF(AND($F137=$B$13+1,$G137=$A$10),INDEX(T_Activities[],$F$12+$E137,4),"-"))</f>
        <v>-</v>
      </c>
      <c r="B137" s="147" t="str">
        <f>IF(ISERROR(INDEX(T_Activities[],$F$12+$E137,5)),"-",IF(AND($F137=$B$13+1,$G137=$A$10),INDEX(T_Activities[],$F$12+$E137,5),"-"))</f>
        <v>-</v>
      </c>
      <c r="C137" s="148" t="str">
        <f>IF(ISERROR(INDEX(T_Activities[],$F$12+$E137,2)),"-",IF(AND($F137=$B$13+1,$G137=$A$10),INDEX(T_Activities[],$F$12+$E137,2),"-"))</f>
        <v>-</v>
      </c>
      <c r="D137" s="15" t="str">
        <f>IF(ISERROR(INDEX(T_Activities[],$F$12+$E137,7)),"-",IF(AND($F137=$B$13+1,$G137=$A$10),INDEX(T_Activities[],$F$12+$E137,7),"-"))</f>
        <v>-</v>
      </c>
      <c r="E137" s="192">
        <v>15</v>
      </c>
      <c r="F137" s="193" t="e">
        <f>INDEX(T_Activities[[Week]:[Tasks]],$F$12+E137,1)</f>
        <v>#N/A</v>
      </c>
      <c r="G137" s="188" t="e">
        <f>IF(F137=$B$13+1,INDEX(T_Activities[],$F$12+$E137,6),"-")</f>
        <v>#N/A</v>
      </c>
      <c r="H137" s="10"/>
      <c r="I137" s="10"/>
      <c r="J137" s="10"/>
      <c r="K137" s="10"/>
      <c r="L137" s="10"/>
      <c r="M137" s="10"/>
      <c r="N137" s="10"/>
      <c r="O137" s="10"/>
      <c r="P137" s="10"/>
      <c r="Q137" s="10"/>
      <c r="R137" s="10"/>
    </row>
    <row r="138" spans="1:18">
      <c r="A138" s="146" t="str">
        <f>IF(ISERROR(INDEX(T_Activities[],$F$12+$E138,4)),"-",IF(AND($F138=$B$13+1,$G138=$A$10),INDEX(T_Activities[],$F$12+$E138,4),"-"))</f>
        <v>-</v>
      </c>
      <c r="B138" s="147" t="str">
        <f>IF(ISERROR(INDEX(T_Activities[],$F$12+$E138,5)),"-",IF(AND($F138=$B$13+1,$G138=$A$10),INDEX(T_Activities[],$F$12+$E138,5),"-"))</f>
        <v>-</v>
      </c>
      <c r="C138" s="148" t="str">
        <f>IF(ISERROR(INDEX(T_Activities[],$F$12+$E138,2)),"-",IF(AND($F138=$B$13+1,$G138=$A$10),INDEX(T_Activities[],$F$12+$E138,2),"-"))</f>
        <v>-</v>
      </c>
      <c r="D138" s="15" t="str">
        <f>IF(ISERROR(INDEX(T_Activities[],$F$12+$E138,7)),"-",IF(AND($F138=$B$13+1,$G138=$A$10),INDEX(T_Activities[],$F$12+$E138,7),"-"))</f>
        <v>-</v>
      </c>
      <c r="E138" s="192">
        <v>16</v>
      </c>
      <c r="F138" s="193" t="e">
        <f>INDEX(T_Activities[[Week]:[Tasks]],$F$12+E138,1)</f>
        <v>#N/A</v>
      </c>
      <c r="G138" s="188" t="e">
        <f>IF(F138=$B$13+1,INDEX(T_Activities[],$F$12+$E138,6),"-")</f>
        <v>#N/A</v>
      </c>
      <c r="H138" s="10"/>
      <c r="I138" s="10"/>
      <c r="J138" s="10"/>
      <c r="K138" s="10"/>
      <c r="L138" s="10"/>
      <c r="M138" s="10"/>
      <c r="N138" s="10"/>
      <c r="O138" s="10"/>
      <c r="P138" s="10"/>
      <c r="Q138" s="10"/>
      <c r="R138" s="10"/>
    </row>
    <row r="139" spans="1:18">
      <c r="A139" s="146" t="str">
        <f>IF(ISERROR(INDEX(T_Activities[],$F$12+$E139,4)),"-",IF(AND($F139=$B$13+1,$G139=$A$10),INDEX(T_Activities[],$F$12+$E139,4),"-"))</f>
        <v>-</v>
      </c>
      <c r="B139" s="147" t="str">
        <f>IF(ISERROR(INDEX(T_Activities[],$F$12+$E139,5)),"-",IF(AND($F139=$B$13+1,$G139=$A$10),INDEX(T_Activities[],$F$12+$E139,5),"-"))</f>
        <v>-</v>
      </c>
      <c r="C139" s="148" t="str">
        <f>IF(ISERROR(INDEX(T_Activities[],$F$12+$E139,2)),"-",IF(AND($F139=$B$13+1,$G139=$A$10),INDEX(T_Activities[],$F$12+$E139,2),"-"))</f>
        <v>-</v>
      </c>
      <c r="D139" s="15" t="str">
        <f>IF(ISERROR(INDEX(T_Activities[],$F$12+$E139,7)),"-",IF(AND($F139=$B$13+1,$G139=$A$10),INDEX(T_Activities[],$F$12+$E139,7),"-"))</f>
        <v>-</v>
      </c>
      <c r="E139" s="192">
        <v>17</v>
      </c>
      <c r="F139" s="193" t="e">
        <f>INDEX(T_Activities[[Week]:[Tasks]],$F$12+E139,1)</f>
        <v>#N/A</v>
      </c>
      <c r="G139" s="188" t="e">
        <f>IF(F139=$B$13+1,INDEX(T_Activities[],$F$12+$E139,6),"-")</f>
        <v>#N/A</v>
      </c>
      <c r="H139" s="10"/>
      <c r="I139" s="10"/>
      <c r="J139" s="10"/>
      <c r="K139" s="10"/>
      <c r="L139" s="10"/>
      <c r="M139" s="10"/>
      <c r="N139" s="10"/>
      <c r="O139" s="10"/>
      <c r="P139" s="10"/>
      <c r="Q139" s="10"/>
      <c r="R139" s="10"/>
    </row>
    <row r="140" spans="1:18">
      <c r="A140" s="146" t="str">
        <f>IF(ISERROR(INDEX(T_Activities[],$F$12+$E140,4)),"-",IF(AND($F140=$B$13+1,$G140=$A$10),INDEX(T_Activities[],$F$12+$E140,4),"-"))</f>
        <v>-</v>
      </c>
      <c r="B140" s="147" t="str">
        <f>IF(ISERROR(INDEX(T_Activities[],$F$12+$E140,5)),"-",IF(AND($F140=$B$13+1,$G140=$A$10),INDEX(T_Activities[],$F$12+$E140,5),"-"))</f>
        <v>-</v>
      </c>
      <c r="C140" s="148" t="str">
        <f>IF(ISERROR(INDEX(T_Activities[],$F$12+$E140,2)),"-",IF(AND($F140=$B$13+1,$G140=$A$10),INDEX(T_Activities[],$F$12+$E140,2),"-"))</f>
        <v>-</v>
      </c>
      <c r="D140" s="15" t="str">
        <f>IF(ISERROR(INDEX(T_Activities[],$F$12+$E140,7)),"-",IF(AND($F140=$B$13+1,$G140=$A$10),INDEX(T_Activities[],$F$12+$E140,7),"-"))</f>
        <v>-</v>
      </c>
      <c r="E140" s="192">
        <v>18</v>
      </c>
      <c r="F140" s="193" t="e">
        <f>INDEX(T_Activities[[Week]:[Tasks]],$F$12+E140,1)</f>
        <v>#N/A</v>
      </c>
      <c r="G140" s="188" t="e">
        <f>IF(F140=$B$13+1,INDEX(T_Activities[],$F$12+$E140,6),"-")</f>
        <v>#N/A</v>
      </c>
      <c r="H140" s="10"/>
      <c r="I140" s="10"/>
      <c r="J140" s="10"/>
      <c r="K140" s="10"/>
      <c r="L140" s="10"/>
      <c r="M140" s="10"/>
      <c r="N140" s="10"/>
      <c r="O140" s="10"/>
      <c r="P140" s="10"/>
      <c r="Q140" s="10"/>
      <c r="R140" s="10"/>
    </row>
    <row r="141" spans="1:18">
      <c r="A141" s="146" t="str">
        <f>IF(ISERROR(INDEX(T_Activities[],$F$12+$E141,4)),"-",IF(AND($F141=$B$13+1,$G141=$A$10),INDEX(T_Activities[],$F$12+$E141,4),"-"))</f>
        <v>-</v>
      </c>
      <c r="B141" s="147" t="str">
        <f>IF(ISERROR(INDEX(T_Activities[],$F$12+$E141,5)),"-",IF(AND($F141=$B$13+1,$G141=$A$10),INDEX(T_Activities[],$F$12+$E141,5),"-"))</f>
        <v>-</v>
      </c>
      <c r="C141" s="148" t="str">
        <f>IF(ISERROR(INDEX(T_Activities[],$F$12+$E141,2)),"-",IF(AND($F141=$B$13+1,$G141=$A$10),INDEX(T_Activities[],$F$12+$E141,2),"-"))</f>
        <v>-</v>
      </c>
      <c r="D141" s="15" t="str">
        <f>IF(ISERROR(INDEX(T_Activities[],$F$12+$E141,7)),"-",IF(AND($F141=$B$13+1,$G141=$A$10),INDEX(T_Activities[],$F$12+$E141,7),"-"))</f>
        <v>-</v>
      </c>
      <c r="E141" s="192">
        <v>19</v>
      </c>
      <c r="F141" s="193" t="e">
        <f>INDEX(T_Activities[[Week]:[Tasks]],$F$12+E141,1)</f>
        <v>#N/A</v>
      </c>
      <c r="G141" s="188" t="e">
        <f>IF(F141=$B$13+1,INDEX(T_Activities[],$F$12+$E141,6),"-")</f>
        <v>#N/A</v>
      </c>
      <c r="H141" s="10"/>
      <c r="I141" s="10"/>
      <c r="J141" s="10"/>
      <c r="K141" s="10"/>
      <c r="L141" s="10"/>
      <c r="M141" s="10"/>
      <c r="N141" s="10"/>
      <c r="O141" s="10"/>
      <c r="P141" s="10"/>
      <c r="Q141" s="10"/>
      <c r="R141" s="10"/>
    </row>
    <row r="142" spans="1:18">
      <c r="A142" s="146" t="str">
        <f>IF(ISERROR(INDEX(T_Activities[],$F$12+$E142,4)),"-",IF(AND($F142=$B$13+1,$G142=$A$10),INDEX(T_Activities[],$F$12+$E142,4),"-"))</f>
        <v>-</v>
      </c>
      <c r="B142" s="147" t="str">
        <f>IF(ISERROR(INDEX(T_Activities[],$F$12+$E142,5)),"-",IF(AND($F142=$B$13+1,$G142=$A$10),INDEX(T_Activities[],$F$12+$E142,5),"-"))</f>
        <v>-</v>
      </c>
      <c r="C142" s="148" t="str">
        <f>IF(ISERROR(INDEX(T_Activities[],$F$12+$E142,2)),"-",IF(AND($F142=$B$13+1,$G142=$A$10),INDEX(T_Activities[],$F$12+$E142,2),"-"))</f>
        <v>-</v>
      </c>
      <c r="D142" s="15" t="str">
        <f>IF(ISERROR(INDEX(T_Activities[],$F$12+$E142,7)),"-",IF(AND($F142=$B$13+1,$G142=$A$10),INDEX(T_Activities[],$F$12+$E142,7),"-"))</f>
        <v>-</v>
      </c>
      <c r="E142" s="192">
        <v>20</v>
      </c>
      <c r="F142" s="193" t="e">
        <f>INDEX(T_Activities[[Week]:[Tasks]],$F$12+E142,1)</f>
        <v>#N/A</v>
      </c>
      <c r="G142" s="188" t="e">
        <f>IF(F142=$B$13+1,INDEX(T_Activities[],$F$12+$E142,6),"-")</f>
        <v>#N/A</v>
      </c>
      <c r="H142" s="10"/>
      <c r="I142" s="10"/>
      <c r="J142" s="10"/>
      <c r="K142" s="10"/>
      <c r="L142" s="10"/>
      <c r="M142" s="10"/>
      <c r="N142" s="10"/>
      <c r="O142" s="10"/>
      <c r="P142" s="10"/>
      <c r="Q142" s="10"/>
      <c r="R142" s="10"/>
    </row>
    <row r="143" spans="1:18">
      <c r="A143" s="146" t="str">
        <f>IF(ISERROR(INDEX(T_Activities[],$F$12+$E143,4)),"-",IF(AND($F143=$B$13+1,$G143=$A$10),INDEX(T_Activities[],$F$12+$E143,4),"-"))</f>
        <v>-</v>
      </c>
      <c r="B143" s="147" t="str">
        <f>IF(ISERROR(INDEX(T_Activities[],$F$12+$E143,5)),"-",IF(AND($F143=$B$13+1,$G143=$A$10),INDEX(T_Activities[],$F$12+$E143,5),"-"))</f>
        <v>-</v>
      </c>
      <c r="C143" s="148" t="str">
        <f>IF(ISERROR(INDEX(T_Activities[],$F$12+$E143,2)),"-",IF(AND($F143=$B$13+1,$G143=$A$10),INDEX(T_Activities[],$F$12+$E143,2),"-"))</f>
        <v>-</v>
      </c>
      <c r="D143" s="15" t="str">
        <f>IF(ISERROR(INDEX(T_Activities[],$F$12+$E143,7)),"-",IF(AND($F143=$B$13+1,$G143=$A$10),INDEX(T_Activities[],$F$12+$E143,7),"-"))</f>
        <v>-</v>
      </c>
      <c r="E143" s="192">
        <v>21</v>
      </c>
      <c r="F143" s="193" t="e">
        <f>INDEX(T_Activities[[Week]:[Tasks]],$F$12+E143,1)</f>
        <v>#N/A</v>
      </c>
      <c r="G143" s="188" t="e">
        <f>IF(F143=$B$13+1,INDEX(T_Activities[],$F$12+$E143,6),"-")</f>
        <v>#N/A</v>
      </c>
      <c r="H143" s="10"/>
      <c r="I143" s="10"/>
      <c r="J143" s="10"/>
      <c r="K143" s="10"/>
      <c r="L143" s="10"/>
      <c r="M143" s="10"/>
      <c r="N143" s="10"/>
      <c r="O143" s="10"/>
      <c r="P143" s="10"/>
      <c r="Q143" s="10"/>
      <c r="R143" s="10"/>
    </row>
    <row r="144" spans="1:18">
      <c r="A144" s="146" t="str">
        <f>IF(ISERROR(INDEX(T_Activities[],$F$12+$E144,4)),"-",IF(AND($F144=$B$13+1,$G144=$A$10),INDEX(T_Activities[],$F$12+$E144,4),"-"))</f>
        <v>-</v>
      </c>
      <c r="B144" s="147" t="str">
        <f>IF(ISERROR(INDEX(T_Activities[],$F$12+$E144,5)),"-",IF(AND($F144=$B$13+1,$G144=$A$10),INDEX(T_Activities[],$F$12+$E144,5),"-"))</f>
        <v>-</v>
      </c>
      <c r="C144" s="148" t="str">
        <f>IF(ISERROR(INDEX(T_Activities[],$F$12+$E144,2)),"-",IF(AND($F144=$B$13+1,$G144=$A$10),INDEX(T_Activities[],$F$12+$E144,2),"-"))</f>
        <v>-</v>
      </c>
      <c r="D144" s="15" t="str">
        <f>IF(ISERROR(INDEX(T_Activities[],$F$12+$E144,7)),"-",IF(AND($F144=$B$13+1,$G144=$A$10),INDEX(T_Activities[],$F$12+$E144,7),"-"))</f>
        <v>-</v>
      </c>
      <c r="E144" s="192">
        <v>22</v>
      </c>
      <c r="F144" s="193" t="e">
        <f>INDEX(T_Activities[[Week]:[Tasks]],$F$12+E144,1)</f>
        <v>#N/A</v>
      </c>
      <c r="G144" s="188" t="e">
        <f>IF(F144=$B$13+1,INDEX(T_Activities[],$F$12+$E144,6),"-")</f>
        <v>#N/A</v>
      </c>
      <c r="H144" s="10"/>
      <c r="I144" s="10"/>
      <c r="J144" s="10"/>
      <c r="K144" s="10"/>
      <c r="L144" s="10"/>
      <c r="M144" s="10"/>
      <c r="N144" s="10"/>
      <c r="O144" s="10"/>
      <c r="P144" s="10"/>
      <c r="Q144" s="10"/>
      <c r="R144" s="10"/>
    </row>
    <row r="145" spans="1:18">
      <c r="A145" s="146" t="str">
        <f>IF(ISERROR(INDEX(T_Activities[],$F$12+$E145,4)),"-",IF(AND($F145=$B$13+1,$G145=$A$10),INDEX(T_Activities[],$F$12+$E145,4),"-"))</f>
        <v>-</v>
      </c>
      <c r="B145" s="147" t="str">
        <f>IF(ISERROR(INDEX(T_Activities[],$F$12+$E145,5)),"-",IF(AND($F145=$B$13+1,$G145=$A$10),INDEX(T_Activities[],$F$12+$E145,5),"-"))</f>
        <v>-</v>
      </c>
      <c r="C145" s="148" t="str">
        <f>IF(ISERROR(INDEX(T_Activities[],$F$12+$E145,2)),"-",IF(AND($F145=$B$13+1,$G145=$A$10),INDEX(T_Activities[],$F$12+$E145,2),"-"))</f>
        <v>-</v>
      </c>
      <c r="D145" s="15" t="str">
        <f>IF(ISERROR(INDEX(T_Activities[],$F$12+$E145,7)),"-",IF(AND($F145=$B$13+1,$G145=$A$10),INDEX(T_Activities[],$F$12+$E145,7),"-"))</f>
        <v>-</v>
      </c>
      <c r="E145" s="192">
        <v>23</v>
      </c>
      <c r="F145" s="193" t="e">
        <f>INDEX(T_Activities[[Week]:[Tasks]],$F$12+E145,1)</f>
        <v>#N/A</v>
      </c>
      <c r="G145" s="188" t="e">
        <f>IF(F145=$B$13+1,INDEX(T_Activities[],$F$12+$E145,6),"-")</f>
        <v>#N/A</v>
      </c>
      <c r="H145" s="10"/>
      <c r="I145" s="10"/>
      <c r="J145" s="10"/>
      <c r="K145" s="10"/>
      <c r="L145" s="10"/>
      <c r="M145" s="10"/>
      <c r="N145" s="10"/>
      <c r="O145" s="10"/>
      <c r="P145" s="10"/>
      <c r="Q145" s="10"/>
      <c r="R145" s="10"/>
    </row>
    <row r="146" spans="1:18">
      <c r="A146" s="146" t="str">
        <f>IF(ISERROR(INDEX(T_Activities[],$F$12+$E146,4)),"-",IF(AND($F146=$B$13+1,$G146=$A$10),INDEX(T_Activities[],$F$12+$E146,4),"-"))</f>
        <v>-</v>
      </c>
      <c r="B146" s="147" t="str">
        <f>IF(ISERROR(INDEX(T_Activities[],$F$12+$E146,5)),"-",IF(AND($F146=$B$13+1,$G146=$A$10),INDEX(T_Activities[],$F$12+$E146,5),"-"))</f>
        <v>-</v>
      </c>
      <c r="C146" s="148" t="str">
        <f>IF(ISERROR(INDEX(T_Activities[],$F$12+$E146,2)),"-",IF(AND($F146=$B$13+1,$G146=$A$10),INDEX(T_Activities[],$F$12+$E146,2),"-"))</f>
        <v>-</v>
      </c>
      <c r="D146" s="15" t="str">
        <f>IF(ISERROR(INDEX(T_Activities[],$F$12+$E146,7)),"-",IF(AND($F146=$B$13+1,$G146=$A$10),INDEX(T_Activities[],$F$12+$E146,7),"-"))</f>
        <v>-</v>
      </c>
      <c r="E146" s="192">
        <v>24</v>
      </c>
      <c r="F146" s="193" t="e">
        <f>INDEX(T_Activities[[Week]:[Tasks]],$F$12+E146,1)</f>
        <v>#N/A</v>
      </c>
      <c r="G146" s="188" t="e">
        <f>IF(F146=$B$13+1,INDEX(T_Activities[],$F$12+$E146,6),"-")</f>
        <v>#N/A</v>
      </c>
      <c r="H146" s="10"/>
      <c r="I146" s="10"/>
      <c r="J146" s="10"/>
      <c r="K146" s="10"/>
      <c r="L146" s="10"/>
      <c r="M146" s="10"/>
      <c r="N146" s="10"/>
      <c r="O146" s="10"/>
      <c r="P146" s="10"/>
      <c r="Q146" s="10"/>
      <c r="R146" s="10"/>
    </row>
    <row r="147" spans="1:18">
      <c r="A147" s="146" t="str">
        <f>IF(ISERROR(INDEX(T_Activities[],$F$12+$E147,4)),"-",IF(AND($F147=$B$13+1,$G147=$A$10),INDEX(T_Activities[],$F$12+$E147,4),"-"))</f>
        <v>-</v>
      </c>
      <c r="B147" s="147" t="str">
        <f>IF(ISERROR(INDEX(T_Activities[],$F$12+$E147,5)),"-",IF(AND($F147=$B$13+1,$G147=$A$10),INDEX(T_Activities[],$F$12+$E147,5),"-"))</f>
        <v>-</v>
      </c>
      <c r="C147" s="148" t="str">
        <f>IF(ISERROR(INDEX(T_Activities[],$F$12+$E147,2)),"-",IF(AND($F147=$B$13+1,$G147=$A$10),INDEX(T_Activities[],$F$12+$E147,2),"-"))</f>
        <v>-</v>
      </c>
      <c r="D147" s="15" t="str">
        <f>IF(ISERROR(INDEX(T_Activities[],$F$12+$E147,7)),"-",IF(AND($F147=$B$13+1,$G147=$A$10),INDEX(T_Activities[],$F$12+$E147,7),"-"))</f>
        <v>-</v>
      </c>
      <c r="E147" s="192">
        <v>25</v>
      </c>
      <c r="F147" s="193" t="e">
        <f>INDEX(T_Activities[[Week]:[Tasks]],$F$12+E147,1)</f>
        <v>#N/A</v>
      </c>
      <c r="G147" s="188" t="e">
        <f>IF(F147=$B$13+1,INDEX(T_Activities[],$F$12+$E147,6),"-")</f>
        <v>#N/A</v>
      </c>
      <c r="H147" s="10"/>
      <c r="I147" s="10"/>
      <c r="J147" s="10"/>
      <c r="K147" s="10"/>
      <c r="L147" s="10"/>
      <c r="M147" s="10"/>
      <c r="N147" s="10"/>
      <c r="O147" s="10"/>
      <c r="P147" s="10"/>
      <c r="Q147" s="10"/>
      <c r="R147" s="10"/>
    </row>
    <row r="148" spans="1:18">
      <c r="A148" s="146" t="str">
        <f>IF(ISERROR(INDEX(T_Activities[],$F$12+$E148,4)),"-",IF(AND($F148=$B$13+1,$G148=$A$10),INDEX(T_Activities[],$F$12+$E148,4),"-"))</f>
        <v>-</v>
      </c>
      <c r="B148" s="147" t="str">
        <f>IF(ISERROR(INDEX(T_Activities[],$F$12+$E148,5)),"-",IF(AND($F148=$B$13+1,$G148=$A$10),INDEX(T_Activities[],$F$12+$E148,5),"-"))</f>
        <v>-</v>
      </c>
      <c r="C148" s="148" t="str">
        <f>IF(ISERROR(INDEX(T_Activities[],$F$12+$E148,2)),"-",IF(AND($F148=$B$13+1,$G148=$A$10),INDEX(T_Activities[],$F$12+$E148,2),"-"))</f>
        <v>-</v>
      </c>
      <c r="D148" s="15" t="str">
        <f>IF(ISERROR(INDEX(T_Activities[],$F$12+$E148,7)),"-",IF(AND($F148=$B$13+1,$G148=$A$10),INDEX(T_Activities[],$F$12+$E148,7),"-"))</f>
        <v>-</v>
      </c>
      <c r="E148" s="192">
        <v>26</v>
      </c>
      <c r="F148" s="193" t="e">
        <f>INDEX(T_Activities[[Week]:[Tasks]],$F$12+E148,1)</f>
        <v>#N/A</v>
      </c>
      <c r="G148" s="188" t="e">
        <f>IF(F148=$B$13+1,INDEX(T_Activities[],$F$12+$E148,6),"-")</f>
        <v>#N/A</v>
      </c>
      <c r="H148" s="10"/>
      <c r="I148" s="10"/>
      <c r="J148" s="10"/>
      <c r="K148" s="10"/>
      <c r="L148" s="10"/>
      <c r="M148" s="10"/>
      <c r="N148" s="10"/>
      <c r="O148" s="10"/>
      <c r="P148" s="10"/>
      <c r="Q148" s="10"/>
      <c r="R148" s="10"/>
    </row>
    <row r="149" spans="1:18">
      <c r="A149" s="146" t="str">
        <f>IF(ISERROR(INDEX(T_Activities[],$F$12+$E149,4)),"-",IF(AND($F149=$B$13+1,$G149=$A$10),INDEX(T_Activities[],$F$12+$E149,4),"-"))</f>
        <v>-</v>
      </c>
      <c r="B149" s="147" t="str">
        <f>IF(ISERROR(INDEX(T_Activities[],$F$12+$E149,5)),"-",IF(AND($F149=$B$13+1,$G149=$A$10),INDEX(T_Activities[],$F$12+$E149,5),"-"))</f>
        <v>-</v>
      </c>
      <c r="C149" s="148" t="str">
        <f>IF(ISERROR(INDEX(T_Activities[],$F$12+$E149,2)),"-",IF(AND($F149=$B$13+1,$G149=$A$10),INDEX(T_Activities[],$F$12+$E149,2),"-"))</f>
        <v>-</v>
      </c>
      <c r="D149" s="15" t="str">
        <f>IF(ISERROR(INDEX(T_Activities[],$F$12+$E149,7)),"-",IF(AND($F149=$B$13+1,$G149=$A$10),INDEX(T_Activities[],$F$12+$E149,7),"-"))</f>
        <v>-</v>
      </c>
      <c r="E149" s="192">
        <v>27</v>
      </c>
      <c r="F149" s="193" t="e">
        <f>INDEX(T_Activities[[Week]:[Tasks]],$F$12+E149,1)</f>
        <v>#N/A</v>
      </c>
      <c r="G149" s="188" t="e">
        <f>IF(F149=$B$13+1,INDEX(T_Activities[],$F$12+$E149,6),"-")</f>
        <v>#N/A</v>
      </c>
      <c r="H149" s="10"/>
      <c r="I149" s="10"/>
      <c r="J149" s="10"/>
      <c r="K149" s="10"/>
      <c r="L149" s="10"/>
      <c r="M149" s="10"/>
      <c r="N149" s="10"/>
      <c r="O149" s="10"/>
      <c r="P149" s="10"/>
      <c r="Q149" s="10"/>
      <c r="R149" s="10"/>
    </row>
    <row r="150" spans="1:18">
      <c r="A150" s="146" t="str">
        <f>IF(ISERROR(INDEX(T_Activities[],$F$12+$E150,4)),"-",IF(AND($F150=$B$13+1,$G150=$A$10),INDEX(T_Activities[],$F$12+$E150,4),"-"))</f>
        <v>-</v>
      </c>
      <c r="B150" s="147" t="str">
        <f>IF(ISERROR(INDEX(T_Activities[],$F$12+$E150,5)),"-",IF(AND($F150=$B$13+1,$G150=$A$10),INDEX(T_Activities[],$F$12+$E150,5),"-"))</f>
        <v>-</v>
      </c>
      <c r="C150" s="148" t="str">
        <f>IF(ISERROR(INDEX(T_Activities[],$F$12+$E150,2)),"-",IF(AND($F150=$B$13+1,$G150=$A$10),INDEX(T_Activities[],$F$12+$E150,2),"-"))</f>
        <v>-</v>
      </c>
      <c r="D150" s="15" t="str">
        <f>IF(ISERROR(INDEX(T_Activities[],$F$12+$E150,7)),"-",IF(AND($F150=$B$13+1,$G150=$A$10),INDEX(T_Activities[],$F$12+$E150,7),"-"))</f>
        <v>-</v>
      </c>
      <c r="E150" s="192">
        <v>28</v>
      </c>
      <c r="F150" s="193" t="e">
        <f>INDEX(T_Activities[[Week]:[Tasks]],$F$12+E150,1)</f>
        <v>#N/A</v>
      </c>
      <c r="G150" s="188" t="e">
        <f>IF(F150=$B$13+1,INDEX(T_Activities[],$F$12+$E150,6),"-")</f>
        <v>#N/A</v>
      </c>
      <c r="H150" s="10"/>
      <c r="I150" s="10"/>
      <c r="J150" s="10"/>
      <c r="K150" s="10"/>
      <c r="L150" s="10"/>
      <c r="M150" s="10"/>
      <c r="N150" s="10"/>
      <c r="O150" s="10"/>
      <c r="P150" s="10"/>
      <c r="Q150" s="10"/>
      <c r="R150" s="10"/>
    </row>
    <row r="151" spans="1:18">
      <c r="A151" s="146" t="str">
        <f>IF(ISERROR(INDEX(T_Activities[],$F$12+$E151,4)),"-",IF(AND($F151=$B$13+1,$G151=$A$10),INDEX(T_Activities[],$F$12+$E151,4),"-"))</f>
        <v>-</v>
      </c>
      <c r="B151" s="147" t="str">
        <f>IF(ISERROR(INDEX(T_Activities[],$F$12+$E151,5)),"-",IF(AND($F151=$B$13+1,$G151=$A$10),INDEX(T_Activities[],$F$12+$E151,5),"-"))</f>
        <v>-</v>
      </c>
      <c r="C151" s="148" t="str">
        <f>IF(ISERROR(INDEX(T_Activities[],$F$12+$E151,2)),"-",IF(AND($F151=$B$13+1,$G151=$A$10),INDEX(T_Activities[],$F$12+$E151,2),"-"))</f>
        <v>-</v>
      </c>
      <c r="D151" s="15" t="str">
        <f>IF(ISERROR(INDEX(T_Activities[],$F$12+$E151,7)),"-",IF(AND($F151=$B$13+1,$G151=$A$10),INDEX(T_Activities[],$F$12+$E151,7),"-"))</f>
        <v>-</v>
      </c>
      <c r="E151" s="192">
        <v>29</v>
      </c>
      <c r="F151" s="193" t="e">
        <f>INDEX(T_Activities[[Week]:[Tasks]],$F$12+E151,1)</f>
        <v>#N/A</v>
      </c>
      <c r="G151" s="188" t="e">
        <f>IF(F151=$B$13+1,INDEX(T_Activities[],$F$12+$E151,6),"-")</f>
        <v>#N/A</v>
      </c>
      <c r="H151" s="10"/>
      <c r="I151" s="10"/>
      <c r="J151" s="10"/>
      <c r="K151" s="10"/>
      <c r="L151" s="10"/>
      <c r="M151" s="10"/>
      <c r="N151" s="10"/>
      <c r="O151" s="10"/>
      <c r="P151" s="10"/>
      <c r="Q151" s="10"/>
      <c r="R151" s="10"/>
    </row>
    <row r="152" spans="1:18">
      <c r="A152" s="146" t="str">
        <f>IF(ISERROR(INDEX(T_Activities[],$F$12+$E152,4)),"-",IF(AND($F152=$B$13+1,$G152=$A$10),INDEX(T_Activities[],$F$12+$E152,4),"-"))</f>
        <v>-</v>
      </c>
      <c r="B152" s="147" t="str">
        <f>IF(ISERROR(INDEX(T_Activities[],$F$12+$E152,5)),"-",IF(AND($F152=$B$13+1,$G152=$A$10),INDEX(T_Activities[],$F$12+$E152,5),"-"))</f>
        <v>-</v>
      </c>
      <c r="C152" s="148" t="str">
        <f>IF(ISERROR(INDEX(T_Activities[],$F$12+$E152,2)),"-",IF(AND($F152=$B$13+1,$G152=$A$10),INDEX(T_Activities[],$F$12+$E152,2),"-"))</f>
        <v>-</v>
      </c>
      <c r="D152" s="15" t="str">
        <f>IF(ISERROR(INDEX(T_Activities[],$F$12+$E152,7)),"-",IF(AND($F152=$B$13+1,$G152=$A$10),INDEX(T_Activities[],$F$12+$E152,7),"-"))</f>
        <v>-</v>
      </c>
      <c r="E152" s="192">
        <v>30</v>
      </c>
      <c r="F152" s="193" t="e">
        <f>INDEX(T_Activities[[Week]:[Tasks]],$F$12+E152,1)</f>
        <v>#N/A</v>
      </c>
      <c r="G152" s="188" t="e">
        <f>IF(F152=$B$13+1,INDEX(T_Activities[],$F$12+$E152,6),"-")</f>
        <v>#N/A</v>
      </c>
      <c r="H152" s="10"/>
      <c r="I152" s="10"/>
      <c r="J152" s="10"/>
      <c r="K152" s="10"/>
      <c r="L152" s="10"/>
      <c r="M152" s="10"/>
      <c r="N152" s="10"/>
      <c r="O152" s="10"/>
      <c r="P152" s="10"/>
      <c r="Q152" s="10"/>
      <c r="R152" s="10"/>
    </row>
    <row r="153" spans="1:18">
      <c r="A153" s="146" t="str">
        <f>IF(ISERROR(INDEX(T_Activities[],$F$12+$E153,4)),"-",IF(AND($F153=$B$13+1,$G153=$A$10),INDEX(T_Activities[],$F$12+$E153,4),"-"))</f>
        <v>-</v>
      </c>
      <c r="B153" s="147" t="str">
        <f>IF(ISERROR(INDEX(T_Activities[],$F$12+$E153,5)),"-",IF(AND($F153=$B$13+1,$G153=$A$10),INDEX(T_Activities[],$F$12+$E153,5),"-"))</f>
        <v>-</v>
      </c>
      <c r="C153" s="148" t="str">
        <f>IF(ISERROR(INDEX(T_Activities[],$F$12+$E153,2)),"-",IF(AND($F153=$B$13+1,$G153=$A$10),INDEX(T_Activities[],$F$12+$E153,2),"-"))</f>
        <v>-</v>
      </c>
      <c r="D153" s="15" t="str">
        <f>IF(ISERROR(INDEX(T_Activities[],$F$12+$E153,7)),"-",IF(AND($F153=$B$13+1,$G153=$A$10),INDEX(T_Activities[],$F$12+$E153,7),"-"))</f>
        <v>-</v>
      </c>
      <c r="E153" s="192">
        <v>31</v>
      </c>
      <c r="F153" s="193" t="e">
        <f>INDEX(T_Activities[[Week]:[Tasks]],$F$12+E153,1)</f>
        <v>#N/A</v>
      </c>
      <c r="G153" s="188" t="e">
        <f>IF(F153=$B$13+1,INDEX(T_Activities[],$F$12+$E153,6),"-")</f>
        <v>#N/A</v>
      </c>
      <c r="H153" s="10"/>
      <c r="I153" s="10"/>
      <c r="J153" s="10"/>
      <c r="K153" s="10"/>
      <c r="L153" s="10"/>
      <c r="M153" s="10"/>
      <c r="N153" s="10"/>
      <c r="O153" s="10"/>
      <c r="P153" s="10"/>
      <c r="Q153" s="10"/>
      <c r="R153" s="10"/>
    </row>
    <row r="154" spans="1:18">
      <c r="A154" s="146" t="str">
        <f>IF(ISERROR(INDEX(T_Activities[],$F$12+$E154,4)),"-",IF(AND($F154=$B$13+1,$G154=$A$10),INDEX(T_Activities[],$F$12+$E154,4),"-"))</f>
        <v>-</v>
      </c>
      <c r="B154" s="147" t="str">
        <f>IF(ISERROR(INDEX(T_Activities[],$F$12+$E154,5)),"-",IF(AND($F154=$B$13+1,$G154=$A$10),INDEX(T_Activities[],$F$12+$E154,5),"-"))</f>
        <v>-</v>
      </c>
      <c r="C154" s="148" t="str">
        <f>IF(ISERROR(INDEX(T_Activities[],$F$12+$E154,2)),"-",IF(AND($F154=$B$13+1,$G154=$A$10),INDEX(T_Activities[],$F$12+$E154,2),"-"))</f>
        <v>-</v>
      </c>
      <c r="D154" s="15" t="str">
        <f>IF(ISERROR(INDEX(T_Activities[],$F$12+$E154,7)),"-",IF(AND($F154=$B$13+1,$G154=$A$10),INDEX(T_Activities[],$F$12+$E154,7),"-"))</f>
        <v>-</v>
      </c>
      <c r="E154" s="192">
        <v>32</v>
      </c>
      <c r="F154" s="193" t="e">
        <f>INDEX(T_Activities[[Week]:[Tasks]],$F$12+E154,1)</f>
        <v>#N/A</v>
      </c>
      <c r="G154" s="188" t="e">
        <f>IF(F154=$B$13+1,INDEX(T_Activities[],$F$12+$E154,6),"-")</f>
        <v>#N/A</v>
      </c>
      <c r="H154" s="10"/>
      <c r="I154" s="10"/>
      <c r="J154" s="10"/>
      <c r="K154" s="10"/>
      <c r="L154" s="10"/>
      <c r="M154" s="10"/>
      <c r="N154" s="10"/>
      <c r="O154" s="10"/>
      <c r="P154" s="10"/>
      <c r="Q154" s="10"/>
      <c r="R154" s="10"/>
    </row>
    <row r="155" spans="1:18">
      <c r="A155" s="146" t="str">
        <f>IF(ISERROR(INDEX(T_Activities[],$F$12+$E155,4)),"-",IF(AND($F155=$B$13+1,$G155=$A$10),INDEX(T_Activities[],$F$12+$E155,4),"-"))</f>
        <v>-</v>
      </c>
      <c r="B155" s="147" t="str">
        <f>IF(ISERROR(INDEX(T_Activities[],$F$12+$E155,5)),"-",IF(AND($F155=$B$13+1,$G155=$A$10),INDEX(T_Activities[],$F$12+$E155,5),"-"))</f>
        <v>-</v>
      </c>
      <c r="C155" s="148" t="str">
        <f>IF(ISERROR(INDEX(T_Activities[],$F$12+$E155,2)),"-",IF(AND($F155=$B$13+1,$G155=$A$10),INDEX(T_Activities[],$F$12+$E155,2),"-"))</f>
        <v>-</v>
      </c>
      <c r="D155" s="15" t="str">
        <f>IF(ISERROR(INDEX(T_Activities[],$F$12+$E155,7)),"-",IF(AND($F155=$B$13+1,$G155=$A$10),INDEX(T_Activities[],$F$12+$E155,7),"-"))</f>
        <v>-</v>
      </c>
      <c r="E155" s="192">
        <v>33</v>
      </c>
      <c r="F155" s="193" t="e">
        <f>INDEX(T_Activities[[Week]:[Tasks]],$F$12+E155,1)</f>
        <v>#N/A</v>
      </c>
      <c r="G155" s="188" t="e">
        <f>IF(F155=$B$13+1,INDEX(T_Activities[],$F$12+$E155,6),"-")</f>
        <v>#N/A</v>
      </c>
      <c r="H155" s="10"/>
      <c r="I155" s="10"/>
      <c r="J155" s="10"/>
      <c r="K155" s="10"/>
      <c r="L155" s="10"/>
      <c r="M155" s="10"/>
      <c r="N155" s="10"/>
      <c r="O155" s="10"/>
      <c r="P155" s="10"/>
      <c r="Q155" s="10"/>
      <c r="R155" s="10"/>
    </row>
    <row r="156" spans="1:18">
      <c r="A156" s="146" t="str">
        <f>IF(ISERROR(INDEX(T_Activities[],$F$12+$E156,4)),"-",IF(AND($F156=$B$13+1,$G156=$A$10),INDEX(T_Activities[],$F$12+$E156,4),"-"))</f>
        <v>-</v>
      </c>
      <c r="B156" s="147" t="str">
        <f>IF(ISERROR(INDEX(T_Activities[],$F$12+$E156,5)),"-",IF(AND($F156=$B$13+1,$G156=$A$10),INDEX(T_Activities[],$F$12+$E156,5),"-"))</f>
        <v>-</v>
      </c>
      <c r="C156" s="148" t="str">
        <f>IF(ISERROR(INDEX(T_Activities[],$F$12+$E156,2)),"-",IF(AND($F156=$B$13+1,$G156=$A$10),INDEX(T_Activities[],$F$12+$E156,2),"-"))</f>
        <v>-</v>
      </c>
      <c r="D156" s="15" t="str">
        <f>IF(ISERROR(INDEX(T_Activities[],$F$12+$E156,7)),"-",IF(AND($F156=$B$13+1,$G156=$A$10),INDEX(T_Activities[],$F$12+$E156,7),"-"))</f>
        <v>-</v>
      </c>
      <c r="E156" s="192">
        <v>34</v>
      </c>
      <c r="F156" s="193" t="e">
        <f>INDEX(T_Activities[[Week]:[Tasks]],$F$12+E156,1)</f>
        <v>#N/A</v>
      </c>
      <c r="G156" s="188" t="e">
        <f>IF(F156=$B$13+1,INDEX(T_Activities[],$F$12+$E156,6),"-")</f>
        <v>#N/A</v>
      </c>
      <c r="H156" s="10"/>
      <c r="I156" s="10"/>
      <c r="J156" s="10"/>
      <c r="K156" s="10"/>
      <c r="L156" s="10"/>
      <c r="M156" s="10"/>
      <c r="N156" s="10"/>
      <c r="O156" s="10"/>
      <c r="P156" s="10"/>
      <c r="Q156" s="10"/>
      <c r="R156" s="10"/>
    </row>
    <row r="157" spans="1:18">
      <c r="A157" s="146" t="str">
        <f>IF(ISERROR(INDEX(T_Activities[],$F$12+$E157,4)),"-",IF(AND($F157=$B$13+1,$G157=$A$10),INDEX(T_Activities[],$F$12+$E157,4),"-"))</f>
        <v>-</v>
      </c>
      <c r="B157" s="147" t="str">
        <f>IF(ISERROR(INDEX(T_Activities[],$F$12+$E157,5)),"-",IF(AND($F157=$B$13+1,$G157=$A$10),INDEX(T_Activities[],$F$12+$E157,5),"-"))</f>
        <v>-</v>
      </c>
      <c r="C157" s="148" t="str">
        <f>IF(ISERROR(INDEX(T_Activities[],$F$12+$E157,2)),"-",IF(AND($F157=$B$13+1,$G157=$A$10),INDEX(T_Activities[],$F$12+$E157,2),"-"))</f>
        <v>-</v>
      </c>
      <c r="D157" s="15" t="str">
        <f>IF(ISERROR(INDEX(T_Activities[],$F$12+$E157,7)),"-",IF(AND($F157=$B$13+1,$G157=$A$10),INDEX(T_Activities[],$F$12+$E157,7),"-"))</f>
        <v>-</v>
      </c>
      <c r="E157" s="192">
        <v>35</v>
      </c>
      <c r="F157" s="193" t="e">
        <f>INDEX(T_Activities[[Week]:[Tasks]],$F$12+E157,1)</f>
        <v>#N/A</v>
      </c>
      <c r="G157" s="188" t="e">
        <f>IF(F157=$B$13+1,INDEX(T_Activities[],$F$12+$E157,6),"-")</f>
        <v>#N/A</v>
      </c>
      <c r="H157" s="10"/>
      <c r="I157" s="10"/>
      <c r="J157" s="10"/>
      <c r="K157" s="10"/>
      <c r="L157" s="10"/>
      <c r="M157" s="10"/>
      <c r="N157" s="10"/>
      <c r="O157" s="10"/>
      <c r="P157" s="10"/>
      <c r="Q157" s="10"/>
      <c r="R157" s="10"/>
    </row>
    <row r="158" spans="1:18">
      <c r="A158" s="146" t="str">
        <f>IF(ISERROR(INDEX(T_Activities[],$F$12+$E158,4)),"-",IF(AND($F158=$B$13+1,$G158=$A$10),INDEX(T_Activities[],$F$12+$E158,4),"-"))</f>
        <v>-</v>
      </c>
      <c r="B158" s="147" t="str">
        <f>IF(ISERROR(INDEX(T_Activities[],$F$12+$E158,5)),"-",IF(AND($F158=$B$13+1,$G158=$A$10),INDEX(T_Activities[],$F$12+$E158,5),"-"))</f>
        <v>-</v>
      </c>
      <c r="C158" s="148" t="str">
        <f>IF(ISERROR(INDEX(T_Activities[],$F$12+$E158,2)),"-",IF(AND($F158=$B$13+1,$G158=$A$10),INDEX(T_Activities[],$F$12+$E158,2),"-"))</f>
        <v>-</v>
      </c>
      <c r="D158" s="15" t="str">
        <f>IF(ISERROR(INDEX(T_Activities[],$F$12+$E158,7)),"-",IF(AND($F158=$B$13+1,$G158=$A$10),INDEX(T_Activities[],$F$12+$E158,7),"-"))</f>
        <v>-</v>
      </c>
      <c r="E158" s="192">
        <v>36</v>
      </c>
      <c r="F158" s="193" t="e">
        <f>INDEX(T_Activities[[Week]:[Tasks]],$F$12+E158,1)</f>
        <v>#N/A</v>
      </c>
      <c r="G158" s="188" t="e">
        <f>IF(F158=$B$13+1,INDEX(T_Activities[],$F$12+$E158,6),"-")</f>
        <v>#N/A</v>
      </c>
      <c r="H158" s="10"/>
      <c r="I158" s="10"/>
      <c r="J158" s="10"/>
      <c r="K158" s="10"/>
      <c r="L158" s="10"/>
      <c r="M158" s="10"/>
      <c r="N158" s="10"/>
      <c r="O158" s="10"/>
      <c r="P158" s="10"/>
      <c r="Q158" s="10"/>
      <c r="R158" s="10"/>
    </row>
    <row r="159" spans="1:18">
      <c r="A159" s="146" t="str">
        <f>IF(ISERROR(INDEX(T_Activities[],$F$12+$E159,4)),"-",IF(AND($F159=$B$13+1,$G159=$A$10),INDEX(T_Activities[],$F$12+$E159,4),"-"))</f>
        <v>-</v>
      </c>
      <c r="B159" s="147" t="str">
        <f>IF(ISERROR(INDEX(T_Activities[],$F$12+$E159,5)),"-",IF(AND($F159=$B$13+1,$G159=$A$10),INDEX(T_Activities[],$F$12+$E159,5),"-"))</f>
        <v>-</v>
      </c>
      <c r="C159" s="148" t="str">
        <f>IF(ISERROR(INDEX(T_Activities[],$F$12+$E159,2)),"-",IF(AND($F159=$B$13+1,$G159=$A$10),INDEX(T_Activities[],$F$12+$E159,2),"-"))</f>
        <v>-</v>
      </c>
      <c r="D159" s="15" t="str">
        <f>IF(ISERROR(INDEX(T_Activities[],$F$12+$E159,7)),"-",IF(AND($F159=$B$13+1,$G159=$A$10),INDEX(T_Activities[],$F$12+$E159,7),"-"))</f>
        <v>-</v>
      </c>
      <c r="E159" s="192">
        <v>37</v>
      </c>
      <c r="F159" s="193" t="e">
        <f>INDEX(T_Activities[[Week]:[Tasks]],$F$12+E159,1)</f>
        <v>#N/A</v>
      </c>
      <c r="G159" s="188" t="e">
        <f>IF(F159=$B$13+1,INDEX(T_Activities[],$F$12+$E159,6),"-")</f>
        <v>#N/A</v>
      </c>
      <c r="H159" s="10"/>
      <c r="I159" s="10"/>
      <c r="J159" s="10"/>
      <c r="K159" s="10"/>
      <c r="L159" s="10"/>
      <c r="M159" s="10"/>
      <c r="N159" s="10"/>
      <c r="O159" s="10"/>
      <c r="P159" s="10"/>
      <c r="Q159" s="10"/>
      <c r="R159" s="10"/>
    </row>
    <row r="160" spans="1:18">
      <c r="A160" s="146" t="str">
        <f>IF(ISERROR(INDEX(T_Activities[],$F$12+$E160,4)),"-",IF(AND($F160=$B$13+1,$G160=$A$10),INDEX(T_Activities[],$F$12+$E160,4),"-"))</f>
        <v>-</v>
      </c>
      <c r="B160" s="147" t="str">
        <f>IF(ISERROR(INDEX(T_Activities[],$F$12+$E160,5)),"-",IF(AND($F160=$B$13+1,$G160=$A$10),INDEX(T_Activities[],$F$12+$E160,5),"-"))</f>
        <v>-</v>
      </c>
      <c r="C160" s="148" t="str">
        <f>IF(ISERROR(INDEX(T_Activities[],$F$12+$E160,2)),"-",IF(AND($F160=$B$13+1,$G160=$A$10),INDEX(T_Activities[],$F$12+$E160,2),"-"))</f>
        <v>-</v>
      </c>
      <c r="D160" s="15" t="str">
        <f>IF(ISERROR(INDEX(T_Activities[],$F$12+$E160,7)),"-",IF(AND($F160=$B$13+1,$G160=$A$10),INDEX(T_Activities[],$F$12+$E160,7),"-"))</f>
        <v>-</v>
      </c>
      <c r="E160" s="192">
        <v>38</v>
      </c>
      <c r="F160" s="193" t="e">
        <f>INDEX(T_Activities[[Week]:[Tasks]],$F$12+E160,1)</f>
        <v>#N/A</v>
      </c>
      <c r="G160" s="188" t="e">
        <f>IF(F160=$B$13+1,INDEX(T_Activities[],$F$12+$E160,6),"-")</f>
        <v>#N/A</v>
      </c>
      <c r="H160" s="10"/>
      <c r="I160" s="10"/>
      <c r="J160" s="10"/>
      <c r="K160" s="10"/>
      <c r="L160" s="10"/>
      <c r="M160" s="10"/>
      <c r="N160" s="10"/>
      <c r="O160" s="10"/>
      <c r="P160" s="10"/>
      <c r="Q160" s="10"/>
      <c r="R160" s="10"/>
    </row>
    <row r="161" spans="1:18">
      <c r="A161" s="146" t="str">
        <f>IF(ISERROR(INDEX(T_Activities[],$F$12+$E161,4)),"-",IF(AND($F161=$B$13+1,$G161=$A$10),INDEX(T_Activities[],$F$12+$E161,4),"-"))</f>
        <v>-</v>
      </c>
      <c r="B161" s="147" t="str">
        <f>IF(ISERROR(INDEX(T_Activities[],$F$12+$E161,5)),"-",IF(AND($F161=$B$13+1,$G161=$A$10),INDEX(T_Activities[],$F$12+$E161,5),"-"))</f>
        <v>-</v>
      </c>
      <c r="C161" s="148" t="str">
        <f>IF(ISERROR(INDEX(T_Activities[],$F$12+$E161,2)),"-",IF(AND($F161=$B$13+1,$G161=$A$10),INDEX(T_Activities[],$F$12+$E161,2),"-"))</f>
        <v>-</v>
      </c>
      <c r="D161" s="15" t="str">
        <f>IF(ISERROR(INDEX(T_Activities[],$F$12+$E161,7)),"-",IF(AND($F161=$B$13+1,$G161=$A$10),INDEX(T_Activities[],$F$12+$E161,7),"-"))</f>
        <v>-</v>
      </c>
      <c r="E161" s="192">
        <v>39</v>
      </c>
      <c r="F161" s="193" t="e">
        <f>INDEX(T_Activities[[Week]:[Tasks]],$F$12+E161,1)</f>
        <v>#N/A</v>
      </c>
      <c r="G161" s="188" t="e">
        <f>IF(F161=$B$13+1,INDEX(T_Activities[],$F$12+$E161,6),"-")</f>
        <v>#N/A</v>
      </c>
      <c r="H161" s="10"/>
      <c r="I161" s="10"/>
      <c r="J161" s="10"/>
      <c r="K161" s="10"/>
      <c r="L161" s="10"/>
      <c r="M161" s="10"/>
      <c r="N161" s="10"/>
      <c r="O161" s="10"/>
      <c r="P161" s="10"/>
      <c r="Q161" s="10"/>
      <c r="R161" s="10"/>
    </row>
    <row r="162" spans="1:18">
      <c r="A162" s="146" t="str">
        <f>IF(ISERROR(INDEX(T_Activities[],$F$12+$E162,4)),"-",IF(AND($F162=$B$13+1,$G162=$A$10),INDEX(T_Activities[],$F$12+$E162,4),"-"))</f>
        <v>-</v>
      </c>
      <c r="B162" s="147" t="str">
        <f>IF(ISERROR(INDEX(T_Activities[],$F$12+$E162,5)),"-",IF(AND($F162=$B$13+1,$G162=$A$10),INDEX(T_Activities[],$F$12+$E162,5),"-"))</f>
        <v>-</v>
      </c>
      <c r="C162" s="148" t="str">
        <f>IF(ISERROR(INDEX(T_Activities[],$F$12+$E162,2)),"-",IF(AND($F162=$B$13+1,$G162=$A$10),INDEX(T_Activities[],$F$12+$E162,2),"-"))</f>
        <v>-</v>
      </c>
      <c r="D162" s="15" t="str">
        <f>IF(ISERROR(INDEX(T_Activities[],$F$12+$E162,7)),"-",IF(AND($F162=$B$13+1,$G162=$A$10),INDEX(T_Activities[],$F$12+$E162,7),"-"))</f>
        <v>-</v>
      </c>
      <c r="E162" s="192">
        <v>40</v>
      </c>
      <c r="F162" s="193" t="e">
        <f>INDEX(T_Activities[[Week]:[Tasks]],$F$12+E162,1)</f>
        <v>#N/A</v>
      </c>
      <c r="G162" s="188" t="e">
        <f>IF(F162=$B$13+1,INDEX(T_Activities[],$F$12+$E162,6),"-")</f>
        <v>#N/A</v>
      </c>
      <c r="H162" s="10"/>
      <c r="I162" s="10"/>
      <c r="J162" s="10"/>
      <c r="K162" s="10"/>
      <c r="L162" s="10"/>
      <c r="M162" s="10"/>
      <c r="N162" s="10"/>
      <c r="O162" s="10"/>
      <c r="P162" s="10"/>
      <c r="Q162" s="10"/>
      <c r="R162" s="10"/>
    </row>
    <row r="163" spans="1:18">
      <c r="A163" s="146" t="str">
        <f>IF(ISERROR(INDEX(T_Activities[],$F$12+$E163,4)),"-",IF(AND($F163=$B$13+1,$G163=$A$10),INDEX(T_Activities[],$F$12+$E163,4),"-"))</f>
        <v>-</v>
      </c>
      <c r="B163" s="147" t="str">
        <f>IF(ISERROR(INDEX(T_Activities[],$F$12+$E163,5)),"-",IF(AND($F163=$B$13+1,$G163=$A$10),INDEX(T_Activities[],$F$12+$E163,5),"-"))</f>
        <v>-</v>
      </c>
      <c r="C163" s="148" t="str">
        <f>IF(ISERROR(INDEX(T_Activities[],$F$12+$E163,2)),"-",IF(AND($F163=$B$13+1,$G163=$A$10),INDEX(T_Activities[],$F$12+$E163,2),"-"))</f>
        <v>-</v>
      </c>
      <c r="D163" s="15" t="str">
        <f>IF(ISERROR(INDEX(T_Activities[],$F$12+$E163,7)),"-",IF(AND($F163=$B$13+1,$G163=$A$10),INDEX(T_Activities[],$F$12+$E163,7),"-"))</f>
        <v>-</v>
      </c>
      <c r="E163" s="192">
        <v>41</v>
      </c>
      <c r="F163" s="193" t="e">
        <f>INDEX(T_Activities[[Week]:[Tasks]],$F$12+E163,1)</f>
        <v>#N/A</v>
      </c>
      <c r="G163" s="188" t="e">
        <f>IF(F163=$B$13+1,INDEX(T_Activities[],$F$12+$E163,6),"-")</f>
        <v>#N/A</v>
      </c>
      <c r="H163" s="10"/>
      <c r="I163" s="10"/>
      <c r="J163" s="10"/>
      <c r="K163" s="10"/>
      <c r="L163" s="10"/>
      <c r="M163" s="10"/>
      <c r="N163" s="10"/>
      <c r="O163" s="10"/>
      <c r="P163" s="10"/>
      <c r="Q163" s="10"/>
      <c r="R163" s="10"/>
    </row>
    <row r="164" spans="1:18">
      <c r="A164" s="146" t="str">
        <f>IF(ISERROR(INDEX(T_Activities[],$F$12+$E164,4)),"-",IF(AND($F164=$B$13+1,$G164=$A$10),INDEX(T_Activities[],$F$12+$E164,4),"-"))</f>
        <v>-</v>
      </c>
      <c r="B164" s="147" t="str">
        <f>IF(ISERROR(INDEX(T_Activities[],$F$12+$E164,5)),"-",IF(AND($F164=$B$13+1,$G164=$A$10),INDEX(T_Activities[],$F$12+$E164,5),"-"))</f>
        <v>-</v>
      </c>
      <c r="C164" s="148" t="str">
        <f>IF(ISERROR(INDEX(T_Activities[],$F$12+$E164,2)),"-",IF(AND($F164=$B$13+1,$G164=$A$10),INDEX(T_Activities[],$F$12+$E164,2),"-"))</f>
        <v>-</v>
      </c>
      <c r="D164" s="15" t="str">
        <f>IF(ISERROR(INDEX(T_Activities[],$F$12+$E164,7)),"-",IF(AND($F164=$B$13+1,$G164=$A$10),INDEX(T_Activities[],$F$12+$E164,7),"-"))</f>
        <v>-</v>
      </c>
      <c r="E164" s="192">
        <v>42</v>
      </c>
      <c r="F164" s="193" t="e">
        <f>INDEX(T_Activities[[Week]:[Tasks]],$F$12+E164,1)</f>
        <v>#N/A</v>
      </c>
      <c r="G164" s="188" t="e">
        <f>IF(F164=$B$13+1,INDEX(T_Activities[],$F$12+$E164,6),"-")</f>
        <v>#N/A</v>
      </c>
      <c r="H164" s="10"/>
      <c r="I164" s="10"/>
      <c r="J164" s="10"/>
      <c r="K164" s="10"/>
      <c r="L164" s="10"/>
      <c r="M164" s="10"/>
      <c r="N164" s="10"/>
      <c r="O164" s="10"/>
      <c r="P164" s="10"/>
      <c r="Q164" s="10"/>
      <c r="R164" s="10"/>
    </row>
    <row r="165" spans="1:18">
      <c r="A165" s="146" t="str">
        <f>IF(ISERROR(INDEX(T_Activities[],$F$12+$E165,4)),"-",IF(AND($F165=$B$13+1,$G165=$A$10),INDEX(T_Activities[],$F$12+$E165,4),"-"))</f>
        <v>-</v>
      </c>
      <c r="B165" s="147" t="str">
        <f>IF(ISERROR(INDEX(T_Activities[],$F$12+$E165,5)),"-",IF(AND($F165=$B$13+1,$G165=$A$10),INDEX(T_Activities[],$F$12+$E165,5),"-"))</f>
        <v>-</v>
      </c>
      <c r="C165" s="148" t="str">
        <f>IF(ISERROR(INDEX(T_Activities[],$F$12+$E165,2)),"-",IF(AND($F165=$B$13+1,$G165=$A$10),INDEX(T_Activities[],$F$12+$E165,2),"-"))</f>
        <v>-</v>
      </c>
      <c r="D165" s="15" t="str">
        <f>IF(ISERROR(INDEX(T_Activities[],$F$12+$E165,7)),"-",IF(AND($F165=$B$13+1,$G165=$A$10),INDEX(T_Activities[],$F$12+$E165,7),"-"))</f>
        <v>-</v>
      </c>
      <c r="E165" s="192">
        <v>43</v>
      </c>
      <c r="F165" s="193" t="e">
        <f>INDEX(T_Activities[[Week]:[Tasks]],$F$12+E165,1)</f>
        <v>#N/A</v>
      </c>
      <c r="G165" s="188" t="e">
        <f>IF(F165=$B$13+1,INDEX(T_Activities[],$F$12+$E165,6),"-")</f>
        <v>#N/A</v>
      </c>
      <c r="H165" s="10"/>
      <c r="I165" s="10"/>
      <c r="J165" s="10"/>
      <c r="K165" s="10"/>
      <c r="L165" s="10"/>
      <c r="M165" s="10"/>
      <c r="N165" s="10"/>
      <c r="O165" s="10"/>
      <c r="P165" s="10"/>
      <c r="Q165" s="10"/>
      <c r="R165" s="10"/>
    </row>
    <row r="166" spans="1:18">
      <c r="A166" s="146" t="str">
        <f>IF(ISERROR(INDEX(T_Activities[],$F$12+$E166,4)),"-",IF(AND($F166=$B$13+1,$G166=$A$10),INDEX(T_Activities[],$F$12+$E166,4),"-"))</f>
        <v>-</v>
      </c>
      <c r="B166" s="147" t="str">
        <f>IF(ISERROR(INDEX(T_Activities[],$F$12+$E166,5)),"-",IF(AND($F166=$B$13+1,$G166=$A$10),INDEX(T_Activities[],$F$12+$E166,5),"-"))</f>
        <v>-</v>
      </c>
      <c r="C166" s="148" t="str">
        <f>IF(ISERROR(INDEX(T_Activities[],$F$12+$E166,2)),"-",IF(AND($F166=$B$13+1,$G166=$A$10),INDEX(T_Activities[],$F$12+$E166,2),"-"))</f>
        <v>-</v>
      </c>
      <c r="D166" s="15" t="str">
        <f>IF(ISERROR(INDEX(T_Activities[],$F$12+$E166,7)),"-",IF(AND($F166=$B$13+1,$G166=$A$10),INDEX(T_Activities[],$F$12+$E166,7),"-"))</f>
        <v>-</v>
      </c>
      <c r="E166" s="192">
        <v>44</v>
      </c>
      <c r="F166" s="193" t="e">
        <f>INDEX(T_Activities[[Week]:[Tasks]],$F$12+E166,1)</f>
        <v>#N/A</v>
      </c>
      <c r="G166" s="188" t="e">
        <f>IF(F166=$B$13+1,INDEX(T_Activities[],$F$12+$E166,6),"-")</f>
        <v>#N/A</v>
      </c>
      <c r="H166" s="10"/>
      <c r="I166" s="10"/>
      <c r="J166" s="10"/>
      <c r="K166" s="10"/>
      <c r="L166" s="10"/>
      <c r="M166" s="10"/>
      <c r="N166" s="10"/>
      <c r="O166" s="10"/>
      <c r="P166" s="10"/>
      <c r="Q166" s="10"/>
      <c r="R166" s="10"/>
    </row>
    <row r="167" spans="1:18">
      <c r="A167" s="146" t="str">
        <f>IF(ISERROR(INDEX(T_Activities[],$F$12+$E167,4)),"-",IF(AND($F167=$B$13+1,$G167=$A$10),INDEX(T_Activities[],$F$12+$E167,4),"-"))</f>
        <v>-</v>
      </c>
      <c r="B167" s="147" t="str">
        <f>IF(ISERROR(INDEX(T_Activities[],$F$12+$E167,5)),"-",IF(AND($F167=$B$13+1,$G167=$A$10),INDEX(T_Activities[],$F$12+$E167,5),"-"))</f>
        <v>-</v>
      </c>
      <c r="C167" s="148" t="str">
        <f>IF(ISERROR(INDEX(T_Activities[],$F$12+$E167,2)),"-",IF(AND($F167=$B$13+1,$G167=$A$10),INDEX(T_Activities[],$F$12+$E167,2),"-"))</f>
        <v>-</v>
      </c>
      <c r="D167" s="15" t="str">
        <f>IF(ISERROR(INDEX(T_Activities[],$F$12+$E167,7)),"-",IF(AND($F167=$B$13+1,$G167=$A$10),INDEX(T_Activities[],$F$12+$E167,7),"-"))</f>
        <v>-</v>
      </c>
      <c r="E167" s="192">
        <v>45</v>
      </c>
      <c r="F167" s="193" t="e">
        <f>INDEX(T_Activities[[Week]:[Tasks]],$F$12+E167,1)</f>
        <v>#N/A</v>
      </c>
      <c r="G167" s="188" t="e">
        <f>IF(F167=$B$13+1,INDEX(T_Activities[],$F$12+$E167,6),"-")</f>
        <v>#N/A</v>
      </c>
      <c r="H167" s="10"/>
      <c r="I167" s="10"/>
      <c r="J167" s="10"/>
      <c r="K167" s="10"/>
      <c r="L167" s="10"/>
      <c r="M167" s="10"/>
      <c r="N167" s="10"/>
      <c r="O167" s="10"/>
      <c r="P167" s="10"/>
      <c r="Q167" s="10"/>
      <c r="R167" s="10"/>
    </row>
    <row r="168" spans="1:18">
      <c r="A168" s="146" t="str">
        <f>IF(ISERROR(INDEX(T_Activities[],$F$12+$E168,4)),"-",IF(AND($F168=$B$13+1,$G168=$A$10),INDEX(T_Activities[],$F$12+$E168,4),"-"))</f>
        <v>-</v>
      </c>
      <c r="B168" s="147" t="str">
        <f>IF(ISERROR(INDEX(T_Activities[],$F$12+$E168,5)),"-",IF(AND($F168=$B$13+1,$G168=$A$10),INDEX(T_Activities[],$F$12+$E168,5),"-"))</f>
        <v>-</v>
      </c>
      <c r="C168" s="148" t="str">
        <f>IF(ISERROR(INDEX(T_Activities[],$F$12+$E168,2)),"-",IF(AND($F168=$B$13+1,$G168=$A$10),INDEX(T_Activities[],$F$12+$E168,2),"-"))</f>
        <v>-</v>
      </c>
      <c r="D168" s="15" t="str">
        <f>IF(ISERROR(INDEX(T_Activities[],$F$12+$E168,7)),"-",IF(AND($F168=$B$13+1,$G168=$A$10),INDEX(T_Activities[],$F$12+$E168,7),"-"))</f>
        <v>-</v>
      </c>
      <c r="E168" s="192">
        <v>46</v>
      </c>
      <c r="F168" s="193" t="e">
        <f>INDEX(T_Activities[[Week]:[Tasks]],$F$12+E168,1)</f>
        <v>#N/A</v>
      </c>
      <c r="G168" s="188" t="e">
        <f>IF(F168=$B$13+1,INDEX(T_Activities[],$F$12+$E168,6),"-")</f>
        <v>#N/A</v>
      </c>
      <c r="H168" s="10"/>
      <c r="I168" s="10"/>
      <c r="J168" s="10"/>
      <c r="K168" s="10"/>
      <c r="L168" s="10"/>
      <c r="M168" s="10"/>
      <c r="N168" s="10"/>
      <c r="O168" s="10"/>
      <c r="P168" s="10"/>
      <c r="Q168" s="10"/>
      <c r="R168" s="10"/>
    </row>
    <row r="169" spans="1:18">
      <c r="A169" s="146" t="str">
        <f>IF(ISERROR(INDEX(T_Activities[],$F$12+$E169,4)),"-",IF(AND($F169=$B$13+1,$G169=$A$10),INDEX(T_Activities[],$F$12+$E169,4),"-"))</f>
        <v>-</v>
      </c>
      <c r="B169" s="147" t="str">
        <f>IF(ISERROR(INDEX(T_Activities[],$F$12+$E169,5)),"-",IF(AND($F169=$B$13+1,$G169=$A$10),INDEX(T_Activities[],$F$12+$E169,5),"-"))</f>
        <v>-</v>
      </c>
      <c r="C169" s="148" t="str">
        <f>IF(ISERROR(INDEX(T_Activities[],$F$12+$E169,2)),"-",IF(AND($F169=$B$13+1,$G169=$A$10),INDEX(T_Activities[],$F$12+$E169,2),"-"))</f>
        <v>-</v>
      </c>
      <c r="D169" s="15" t="str">
        <f>IF(ISERROR(INDEX(T_Activities[],$F$12+$E169,7)),"-",IF(AND($F169=$B$13+1,$G169=$A$10),INDEX(T_Activities[],$F$12+$E169,7),"-"))</f>
        <v>-</v>
      </c>
      <c r="E169" s="192">
        <v>47</v>
      </c>
      <c r="F169" s="193" t="e">
        <f>INDEX(T_Activities[[Week]:[Tasks]],$F$12+E169,1)</f>
        <v>#N/A</v>
      </c>
      <c r="G169" s="188" t="e">
        <f>IF(F169=$B$13+1,INDEX(T_Activities[],$F$12+$E169,6),"-")</f>
        <v>#N/A</v>
      </c>
      <c r="H169" s="10"/>
      <c r="I169" s="10"/>
      <c r="J169" s="10"/>
      <c r="K169" s="10"/>
      <c r="L169" s="10"/>
      <c r="M169" s="10"/>
      <c r="N169" s="10"/>
      <c r="O169" s="10"/>
      <c r="P169" s="10"/>
      <c r="Q169" s="10"/>
      <c r="R169" s="10"/>
    </row>
    <row r="170" spans="1:18">
      <c r="A170" s="146" t="str">
        <f>IF(ISERROR(INDEX(T_Activities[],$F$12+$E170,4)),"-",IF(AND($F170=$B$13+1,$G170=$A$10),INDEX(T_Activities[],$F$12+$E170,4),"-"))</f>
        <v>-</v>
      </c>
      <c r="B170" s="147" t="str">
        <f>IF(ISERROR(INDEX(T_Activities[],$F$12+$E170,5)),"-",IF(AND($F170=$B$13+1,$G170=$A$10),INDEX(T_Activities[],$F$12+$E170,5),"-"))</f>
        <v>-</v>
      </c>
      <c r="C170" s="148" t="str">
        <f>IF(ISERROR(INDEX(T_Activities[],$F$12+$E170,2)),"-",IF(AND($F170=$B$13+1,$G170=$A$10),INDEX(T_Activities[],$F$12+$E170,2),"-"))</f>
        <v>-</v>
      </c>
      <c r="D170" s="15" t="str">
        <f>IF(ISERROR(INDEX(T_Activities[],$F$12+$E170,7)),"-",IF(AND($F170=$B$13+1,$G170=$A$10),INDEX(T_Activities[],$F$12+$E170,7),"-"))</f>
        <v>-</v>
      </c>
      <c r="E170" s="192">
        <v>48</v>
      </c>
      <c r="F170" s="193" t="e">
        <f>INDEX(T_Activities[[Week]:[Tasks]],$F$12+E170,1)</f>
        <v>#N/A</v>
      </c>
      <c r="G170" s="188" t="e">
        <f>IF(F170=$B$13+1,INDEX(T_Activities[],$F$12+$E170,6),"-")</f>
        <v>#N/A</v>
      </c>
      <c r="H170" s="10"/>
      <c r="I170" s="10"/>
      <c r="J170" s="10"/>
      <c r="K170" s="10"/>
      <c r="L170" s="10"/>
      <c r="M170" s="10"/>
      <c r="N170" s="10"/>
      <c r="O170" s="10"/>
      <c r="P170" s="10"/>
      <c r="Q170" s="10"/>
      <c r="R170" s="10"/>
    </row>
    <row r="171" spans="1:18">
      <c r="A171" s="146" t="str">
        <f>IF(ISERROR(INDEX(T_Activities[],$F$12+$E171,4)),"-",IF(AND($F171=$B$13+1,$G171=$A$10),INDEX(T_Activities[],$F$12+$E171,4),"-"))</f>
        <v>-</v>
      </c>
      <c r="B171" s="147" t="str">
        <f>IF(ISERROR(INDEX(T_Activities[],$F$12+$E171,5)),"-",IF(AND($F171=$B$13+1,$G171=$A$10),INDEX(T_Activities[],$F$12+$E171,5),"-"))</f>
        <v>-</v>
      </c>
      <c r="C171" s="148" t="str">
        <f>IF(ISERROR(INDEX(T_Activities[],$F$12+$E171,2)),"-",IF(AND($F171=$B$13+1,$G171=$A$10),INDEX(T_Activities[],$F$12+$E171,2),"-"))</f>
        <v>-</v>
      </c>
      <c r="D171" s="15" t="str">
        <f>IF(ISERROR(INDEX(T_Activities[],$F$12+$E171,7)),"-",IF(AND($F171=$B$13+1,$G171=$A$10),INDEX(T_Activities[],$F$12+$E171,7),"-"))</f>
        <v>-</v>
      </c>
      <c r="E171" s="192">
        <v>49</v>
      </c>
      <c r="F171" s="193" t="e">
        <f>INDEX(T_Activities[[Week]:[Tasks]],$F$12+E171,1)</f>
        <v>#N/A</v>
      </c>
      <c r="G171" s="188" t="e">
        <f>IF(F171=$B$13+1,INDEX(T_Activities[],$F$12+$E171,6),"-")</f>
        <v>#N/A</v>
      </c>
      <c r="H171" s="10"/>
      <c r="I171" s="10"/>
      <c r="J171" s="10"/>
      <c r="K171" s="10"/>
      <c r="L171" s="10"/>
      <c r="M171" s="10"/>
      <c r="N171" s="10"/>
      <c r="O171" s="10"/>
      <c r="P171" s="10"/>
      <c r="Q171" s="10"/>
      <c r="R171" s="10"/>
    </row>
    <row r="172" spans="1:18">
      <c r="A172" s="146" t="str">
        <f>IF(ISERROR(INDEX(T_Activities[],$F$12+$E172,4)),"-",IF(AND($F172=$B$13+1,$G172=$A$10),INDEX(T_Activities[],$F$12+$E172,4),"-"))</f>
        <v>-</v>
      </c>
      <c r="B172" s="147" t="str">
        <f>IF(ISERROR(INDEX(T_Activities[],$F$12+$E172,5)),"-",IF(AND($F172=$B$13+1,$G172=$A$10),INDEX(T_Activities[],$F$12+$E172,5),"-"))</f>
        <v>-</v>
      </c>
      <c r="C172" s="148" t="str">
        <f>IF(ISERROR(INDEX(T_Activities[],$F$12+$E172,2)),"-",IF(AND($F172=$B$13+1,$G172=$A$10),INDEX(T_Activities[],$F$12+$E172,2),"-"))</f>
        <v>-</v>
      </c>
      <c r="D172" s="15" t="str">
        <f>IF(ISERROR(INDEX(T_Activities[],$F$12+$E172,7)),"-",IF(AND($F172=$B$13+1,$G172=$A$10),INDEX(T_Activities[],$F$12+$E172,7),"-"))</f>
        <v>-</v>
      </c>
      <c r="E172" s="192">
        <v>50</v>
      </c>
      <c r="F172" s="193" t="e">
        <f>INDEX(T_Activities[[Week]:[Tasks]],$F$12+E172,1)</f>
        <v>#N/A</v>
      </c>
      <c r="G172" s="188" t="e">
        <f>IF(F172=$B$13+1,INDEX(T_Activities[],$F$12+$E172,6),"-")</f>
        <v>#N/A</v>
      </c>
      <c r="H172" s="10"/>
      <c r="I172" s="10"/>
      <c r="J172" s="10"/>
      <c r="K172" s="10"/>
      <c r="L172" s="10"/>
      <c r="M172" s="10"/>
      <c r="N172" s="10"/>
      <c r="O172" s="10"/>
      <c r="P172" s="10"/>
      <c r="Q172" s="10"/>
      <c r="R172" s="10"/>
    </row>
    <row r="173" spans="1:18">
      <c r="A173" s="146" t="str">
        <f>IF(ISERROR(INDEX(T_Activities[],$F$12+$E173,4)),"-",IF(AND($F173=$B$13+1,$G173=$A$10),INDEX(T_Activities[],$F$12+$E173,4),"-"))</f>
        <v>-</v>
      </c>
      <c r="B173" s="147" t="str">
        <f>IF(ISERROR(INDEX(T_Activities[],$F$12+$E173,5)),"-",IF(AND($F173=$B$13+1,$G173=$A$10),INDEX(T_Activities[],$F$12+$E173,5),"-"))</f>
        <v>-</v>
      </c>
      <c r="C173" s="148" t="str">
        <f>IF(ISERROR(INDEX(T_Activities[],$F$12+$E173,2)),"-",IF(AND($F173=$B$13+1,$G173=$A$10),INDEX(T_Activities[],$F$12+$E173,2),"-"))</f>
        <v>-</v>
      </c>
      <c r="D173" s="15" t="str">
        <f>IF(ISERROR(INDEX(T_Activities[],$F$12+$E173,7)),"-",IF(AND($F173=$B$13+1,$G173=$A$10),INDEX(T_Activities[],$F$12+$E173,7),"-"))</f>
        <v>-</v>
      </c>
      <c r="E173" s="192">
        <v>51</v>
      </c>
      <c r="F173" s="193" t="e">
        <f>INDEX(T_Activities[[Week]:[Tasks]],$F$12+E173,1)</f>
        <v>#N/A</v>
      </c>
      <c r="G173" s="188" t="e">
        <f>IF(F173=$B$13+1,INDEX(T_Activities[],$F$12+$E173,6),"-")</f>
        <v>#N/A</v>
      </c>
      <c r="H173" s="10"/>
      <c r="I173" s="10"/>
      <c r="J173" s="10"/>
      <c r="K173" s="10"/>
      <c r="L173" s="10"/>
      <c r="M173" s="10"/>
      <c r="N173" s="10"/>
      <c r="O173" s="10"/>
      <c r="P173" s="10"/>
      <c r="Q173" s="10"/>
      <c r="R173" s="10"/>
    </row>
    <row r="174" spans="1:18">
      <c r="A174" s="146" t="str">
        <f>IF(ISERROR(INDEX(T_Activities[],$F$12+$E174,4)),"-",IF(AND($F174=$B$13+1,$G174=$A$10),INDEX(T_Activities[],$F$12+$E174,4),"-"))</f>
        <v>-</v>
      </c>
      <c r="B174" s="147" t="str">
        <f>IF(ISERROR(INDEX(T_Activities[],$F$12+$E174,5)),"-",IF(AND($F174=$B$13+1,$G174=$A$10),INDEX(T_Activities[],$F$12+$E174,5),"-"))</f>
        <v>-</v>
      </c>
      <c r="C174" s="148" t="str">
        <f>IF(ISERROR(INDEX(T_Activities[],$F$12+$E174,2)),"-",IF(AND($F174=$B$13+1,$G174=$A$10),INDEX(T_Activities[],$F$12+$E174,2),"-"))</f>
        <v>-</v>
      </c>
      <c r="D174" s="15" t="str">
        <f>IF(ISERROR(INDEX(T_Activities[],$F$12+$E174,7)),"-",IF(AND($F174=$B$13+1,$G174=$A$10),INDEX(T_Activities[],$F$12+$E174,7),"-"))</f>
        <v>-</v>
      </c>
      <c r="E174" s="192">
        <v>52</v>
      </c>
      <c r="F174" s="193" t="e">
        <f>INDEX(T_Activities[[Week]:[Tasks]],$F$12+E174,1)</f>
        <v>#N/A</v>
      </c>
      <c r="G174" s="188" t="e">
        <f>IF(F174=$B$13+1,INDEX(T_Activities[],$F$12+$E174,6),"-")</f>
        <v>#N/A</v>
      </c>
      <c r="H174" s="10"/>
      <c r="I174" s="10"/>
      <c r="J174" s="10"/>
      <c r="K174" s="10"/>
      <c r="L174" s="10"/>
      <c r="M174" s="10"/>
      <c r="N174" s="10"/>
      <c r="O174" s="10"/>
      <c r="P174" s="10"/>
      <c r="Q174" s="10"/>
      <c r="R174" s="10"/>
    </row>
    <row r="175" spans="1:18">
      <c r="A175" s="146" t="str">
        <f>IF(ISERROR(INDEX(T_Activities[],$F$12+$E175,4)),"-",IF(AND($F175=$B$13+1,$G175=$A$10),INDEX(T_Activities[],$F$12+$E175,4),"-"))</f>
        <v>-</v>
      </c>
      <c r="B175" s="147" t="str">
        <f>IF(ISERROR(INDEX(T_Activities[],$F$12+$E175,5)),"-",IF(AND($F175=$B$13+1,$G175=$A$10),INDEX(T_Activities[],$F$12+$E175,5),"-"))</f>
        <v>-</v>
      </c>
      <c r="C175" s="148" t="str">
        <f>IF(ISERROR(INDEX(T_Activities[],$F$12+$E175,2)),"-",IF(AND($F175=$B$13+1,$G175=$A$10),INDEX(T_Activities[],$F$12+$E175,2),"-"))</f>
        <v>-</v>
      </c>
      <c r="D175" s="15" t="str">
        <f>IF(ISERROR(INDEX(T_Activities[],$F$12+$E175,7)),"-",IF(AND($F175=$B$13+1,$G175=$A$10),INDEX(T_Activities[],$F$12+$E175,7),"-"))</f>
        <v>-</v>
      </c>
      <c r="E175" s="192">
        <v>53</v>
      </c>
      <c r="F175" s="193" t="e">
        <f>INDEX(T_Activities[[Week]:[Tasks]],$F$12+E175,1)</f>
        <v>#N/A</v>
      </c>
      <c r="G175" s="188" t="e">
        <f>IF(F175=$B$13+1,INDEX(T_Activities[],$F$12+$E175,6),"-")</f>
        <v>#N/A</v>
      </c>
      <c r="H175" s="10"/>
      <c r="I175" s="10"/>
      <c r="J175" s="10"/>
      <c r="K175" s="10"/>
      <c r="L175" s="10"/>
      <c r="M175" s="10"/>
      <c r="N175" s="10"/>
      <c r="O175" s="10"/>
      <c r="P175" s="10"/>
      <c r="Q175" s="10"/>
      <c r="R175" s="10"/>
    </row>
    <row r="176" spans="1:18">
      <c r="A176" s="146" t="str">
        <f>IF(ISERROR(INDEX(T_Activities[],$F$12+$E176,4)),"-",IF(AND($F176=$B$13+1,$G176=$A$10),INDEX(T_Activities[],$F$12+$E176,4),"-"))</f>
        <v>-</v>
      </c>
      <c r="B176" s="147" t="str">
        <f>IF(ISERROR(INDEX(T_Activities[],$F$12+$E176,5)),"-",IF(AND($F176=$B$13+1,$G176=$A$10),INDEX(T_Activities[],$F$12+$E176,5),"-"))</f>
        <v>-</v>
      </c>
      <c r="C176" s="148" t="str">
        <f>IF(ISERROR(INDEX(T_Activities[],$F$12+$E176,2)),"-",IF(AND($F176=$B$13+1,$G176=$A$10),INDEX(T_Activities[],$F$12+$E176,2),"-"))</f>
        <v>-</v>
      </c>
      <c r="D176" s="15" t="str">
        <f>IF(ISERROR(INDEX(T_Activities[],$F$12+$E176,7)),"-",IF(AND($F176=$B$13+1,$G176=$A$10),INDEX(T_Activities[],$F$12+$E176,7),"-"))</f>
        <v>-</v>
      </c>
      <c r="E176" s="192">
        <v>54</v>
      </c>
      <c r="F176" s="193" t="e">
        <f>INDEX(T_Activities[[Week]:[Tasks]],$F$12+E176,1)</f>
        <v>#N/A</v>
      </c>
      <c r="G176" s="188" t="e">
        <f>IF(F176=$B$13+1,INDEX(T_Activities[],$F$12+$E176,6),"-")</f>
        <v>#N/A</v>
      </c>
      <c r="H176" s="10"/>
      <c r="I176" s="10"/>
      <c r="J176" s="10"/>
      <c r="K176" s="10"/>
      <c r="L176" s="10"/>
      <c r="M176" s="10"/>
      <c r="N176" s="10"/>
      <c r="O176" s="10"/>
      <c r="P176" s="10"/>
      <c r="Q176" s="10"/>
      <c r="R176" s="10"/>
    </row>
    <row r="177" spans="1:18">
      <c r="A177" s="146" t="str">
        <f>IF(ISERROR(INDEX(T_Activities[],$F$12+$E177,4)),"-",IF(AND($F177=$B$13+1,$G177=$A$10),INDEX(T_Activities[],$F$12+$E177,4),"-"))</f>
        <v>-</v>
      </c>
      <c r="B177" s="147" t="str">
        <f>IF(ISERROR(INDEX(T_Activities[],$F$12+$E177,5)),"-",IF(AND($F177=$B$13+1,$G177=$A$10),INDEX(T_Activities[],$F$12+$E177,5),"-"))</f>
        <v>-</v>
      </c>
      <c r="C177" s="148" t="str">
        <f>IF(ISERROR(INDEX(T_Activities[],$F$12+$E177,2)),"-",IF(AND($F177=$B$13+1,$G177=$A$10),INDEX(T_Activities[],$F$12+$E177,2),"-"))</f>
        <v>-</v>
      </c>
      <c r="D177" s="15" t="str">
        <f>IF(ISERROR(INDEX(T_Activities[],$F$12+$E177,7)),"-",IF(AND($F177=$B$13+1,$G177=$A$10),INDEX(T_Activities[],$F$12+$E177,7),"-"))</f>
        <v>-</v>
      </c>
      <c r="E177" s="192">
        <v>55</v>
      </c>
      <c r="F177" s="193" t="e">
        <f>INDEX(T_Activities[[Week]:[Tasks]],$F$12+E177,1)</f>
        <v>#N/A</v>
      </c>
      <c r="G177" s="188" t="e">
        <f>IF(F177=$B$13+1,INDEX(T_Activities[],$F$12+$E177,6),"-")</f>
        <v>#N/A</v>
      </c>
      <c r="H177" s="10"/>
      <c r="I177" s="10"/>
      <c r="J177" s="10"/>
      <c r="K177" s="10"/>
      <c r="L177" s="10"/>
      <c r="M177" s="10"/>
      <c r="N177" s="10"/>
      <c r="O177" s="10"/>
      <c r="P177" s="10"/>
      <c r="Q177" s="10"/>
      <c r="R177" s="10"/>
    </row>
    <row r="178" spans="1:18">
      <c r="A178" s="146" t="str">
        <f>IF(ISERROR(INDEX(T_Activities[],$F$12+$E178,4)),"-",IF(AND($F178=$B$13+1,$G178=$A$10),INDEX(T_Activities[],$F$12+$E178,4),"-"))</f>
        <v>-</v>
      </c>
      <c r="B178" s="147" t="str">
        <f>IF(ISERROR(INDEX(T_Activities[],$F$12+$E178,5)),"-",IF(AND($F178=$B$13+1,$G178=$A$10),INDEX(T_Activities[],$F$12+$E178,5),"-"))</f>
        <v>-</v>
      </c>
      <c r="C178" s="148" t="str">
        <f>IF(ISERROR(INDEX(T_Activities[],$F$12+$E178,2)),"-",IF(AND($F178=$B$13+1,$G178=$A$10),INDEX(T_Activities[],$F$12+$E178,2),"-"))</f>
        <v>-</v>
      </c>
      <c r="D178" s="15" t="str">
        <f>IF(ISERROR(INDEX(T_Activities[],$F$12+$E178,7)),"-",IF(AND($F178=$B$13+1,$G178=$A$10),INDEX(T_Activities[],$F$12+$E178,7),"-"))</f>
        <v>-</v>
      </c>
      <c r="E178" s="192">
        <v>56</v>
      </c>
      <c r="F178" s="193" t="e">
        <f>INDEX(T_Activities[[Week]:[Tasks]],$F$12+E178,1)</f>
        <v>#N/A</v>
      </c>
      <c r="G178" s="188" t="e">
        <f>IF(F178=$B$13+1,INDEX(T_Activities[],$F$12+$E178,6),"-")</f>
        <v>#N/A</v>
      </c>
      <c r="H178" s="10"/>
      <c r="I178" s="10"/>
      <c r="J178" s="10"/>
      <c r="K178" s="10"/>
      <c r="L178" s="10"/>
      <c r="M178" s="10"/>
      <c r="N178" s="10"/>
      <c r="O178" s="10"/>
      <c r="P178" s="10"/>
      <c r="Q178" s="10"/>
      <c r="R178" s="10"/>
    </row>
    <row r="179" spans="1:18">
      <c r="A179" s="146" t="str">
        <f>IF(ISERROR(INDEX(T_Activities[],$F$12+$E179,4)),"-",IF(AND($F179=$B$13+1,$G179=$A$10),INDEX(T_Activities[],$F$12+$E179,4),"-"))</f>
        <v>-</v>
      </c>
      <c r="B179" s="147" t="str">
        <f>IF(ISERROR(INDEX(T_Activities[],$F$12+$E179,5)),"-",IF(AND($F179=$B$13+1,$G179=$A$10),INDEX(T_Activities[],$F$12+$E179,5),"-"))</f>
        <v>-</v>
      </c>
      <c r="C179" s="148" t="str">
        <f>IF(ISERROR(INDEX(T_Activities[],$F$12+$E179,2)),"-",IF(AND($F179=$B$13+1,$G179=$A$10),INDEX(T_Activities[],$F$12+$E179,2),"-"))</f>
        <v>-</v>
      </c>
      <c r="D179" s="15" t="str">
        <f>IF(ISERROR(INDEX(T_Activities[],$F$12+$E179,7)),"-",IF(AND($F179=$B$13+1,$G179=$A$10),INDEX(T_Activities[],$F$12+$E179,7),"-"))</f>
        <v>-</v>
      </c>
      <c r="E179" s="192">
        <v>57</v>
      </c>
      <c r="F179" s="193" t="e">
        <f>INDEX(T_Activities[[Week]:[Tasks]],$F$12+E179,1)</f>
        <v>#N/A</v>
      </c>
      <c r="G179" s="188" t="e">
        <f>IF(F179=$B$13+1,INDEX(T_Activities[],$F$12+$E179,6),"-")</f>
        <v>#N/A</v>
      </c>
      <c r="H179" s="10"/>
      <c r="I179" s="10"/>
      <c r="J179" s="10"/>
      <c r="K179" s="10"/>
      <c r="L179" s="10"/>
      <c r="M179" s="10"/>
      <c r="N179" s="10"/>
      <c r="O179" s="10"/>
      <c r="P179" s="10"/>
      <c r="Q179" s="10"/>
      <c r="R179" s="10"/>
    </row>
    <row r="180" spans="1:18">
      <c r="A180" s="146" t="str">
        <f>IF(ISERROR(INDEX(T_Activities[],$F$12+$E180,4)),"-",IF(AND($F180=$B$13+1,$G180=$A$10),INDEX(T_Activities[],$F$12+$E180,4),"-"))</f>
        <v>-</v>
      </c>
      <c r="B180" s="147" t="str">
        <f>IF(ISERROR(INDEX(T_Activities[],$F$12+$E180,5)),"-",IF(AND($F180=$B$13+1,$G180=$A$10),INDEX(T_Activities[],$F$12+$E180,5),"-"))</f>
        <v>-</v>
      </c>
      <c r="C180" s="148" t="str">
        <f>IF(ISERROR(INDEX(T_Activities[],$F$12+$E180,2)),"-",IF(AND($F180=$B$13+1,$G180=$A$10),INDEX(T_Activities[],$F$12+$E180,2),"-"))</f>
        <v>-</v>
      </c>
      <c r="D180" s="15" t="str">
        <f>IF(ISERROR(INDEX(T_Activities[],$F$12+$E180,7)),"-",IF(AND($F180=$B$13+1,$G180=$A$10),INDEX(T_Activities[],$F$12+$E180,7),"-"))</f>
        <v>-</v>
      </c>
      <c r="E180" s="192">
        <v>58</v>
      </c>
      <c r="F180" s="193" t="e">
        <f>INDEX(T_Activities[[Week]:[Tasks]],$F$12+E180,1)</f>
        <v>#N/A</v>
      </c>
      <c r="G180" s="188" t="e">
        <f>IF(F180=$B$13+1,INDEX(T_Activities[],$F$12+$E180,6),"-")</f>
        <v>#N/A</v>
      </c>
      <c r="H180" s="10"/>
      <c r="I180" s="10"/>
      <c r="J180" s="10"/>
      <c r="K180" s="10"/>
      <c r="L180" s="10"/>
      <c r="M180" s="10"/>
      <c r="N180" s="10"/>
      <c r="O180" s="10"/>
      <c r="P180" s="10"/>
      <c r="Q180" s="10"/>
      <c r="R180" s="10"/>
    </row>
    <row r="181" spans="1:18">
      <c r="A181" s="146" t="str">
        <f>IF(ISERROR(INDEX(T_Activities[],$F$12+$E181,4)),"-",IF(AND($F181=$B$13+1,$G181=$A$10),INDEX(T_Activities[],$F$12+$E181,4),"-"))</f>
        <v>-</v>
      </c>
      <c r="B181" s="147" t="str">
        <f>IF(ISERROR(INDEX(T_Activities[],$F$12+$E181,5)),"-",IF(AND($F181=$B$13+1,$G181=$A$10),INDEX(T_Activities[],$F$12+$E181,5),"-"))</f>
        <v>-</v>
      </c>
      <c r="C181" s="148" t="str">
        <f>IF(ISERROR(INDEX(T_Activities[],$F$12+$E181,2)),"-",IF(AND($F181=$B$13+1,$G181=$A$10),INDEX(T_Activities[],$F$12+$E181,2),"-"))</f>
        <v>-</v>
      </c>
      <c r="D181" s="15" t="str">
        <f>IF(ISERROR(INDEX(T_Activities[],$F$12+$E181,7)),"-",IF(AND($F181=$B$13+1,$G181=$A$10),INDEX(T_Activities[],$F$12+$E181,7),"-"))</f>
        <v>-</v>
      </c>
      <c r="E181" s="192">
        <v>59</v>
      </c>
      <c r="F181" s="193" t="e">
        <f>INDEX(T_Activities[[Week]:[Tasks]],$F$12+E181,1)</f>
        <v>#N/A</v>
      </c>
      <c r="G181" s="188" t="e">
        <f>IF(F181=$B$13+1,INDEX(T_Activities[],$F$12+$E181,6),"-")</f>
        <v>#N/A</v>
      </c>
      <c r="H181" s="10"/>
      <c r="I181" s="10"/>
      <c r="J181" s="10"/>
      <c r="K181" s="10"/>
      <c r="L181" s="10"/>
      <c r="M181" s="10"/>
      <c r="N181" s="10"/>
      <c r="O181" s="10"/>
      <c r="P181" s="10"/>
      <c r="Q181" s="10"/>
      <c r="R181" s="10"/>
    </row>
    <row r="182" spans="1:18">
      <c r="A182" s="146" t="str">
        <f>IF(ISERROR(INDEX(T_Activities[],$F$12+$E182,4)),"-",IF(AND($F182=$B$13+1,$G182=$A$10),INDEX(T_Activities[],$F$12+$E182,4),"-"))</f>
        <v>-</v>
      </c>
      <c r="B182" s="147" t="str">
        <f>IF(ISERROR(INDEX(T_Activities[],$F$12+$E182,5)),"-",IF(AND($F182=$B$13+1,$G182=$A$10),INDEX(T_Activities[],$F$12+$E182,5),"-"))</f>
        <v>-</v>
      </c>
      <c r="C182" s="148" t="str">
        <f>IF(ISERROR(INDEX(T_Activities[],$F$12+$E182,2)),"-",IF(AND($F182=$B$13+1,$G182=$A$10),INDEX(T_Activities[],$F$12+$E182,2),"-"))</f>
        <v>-</v>
      </c>
      <c r="D182" s="15" t="str">
        <f>IF(ISERROR(INDEX(T_Activities[],$F$12+$E182,7)),"-",IF(AND($F182=$B$13+1,$G182=$A$10),INDEX(T_Activities[],$F$12+$E182,7),"-"))</f>
        <v>-</v>
      </c>
      <c r="E182" s="192">
        <v>60</v>
      </c>
      <c r="F182" s="193" t="e">
        <f>INDEX(T_Activities[[Week]:[Tasks]],$F$12+E182,1)</f>
        <v>#N/A</v>
      </c>
      <c r="G182" s="188" t="e">
        <f>IF(F182=$B$13+1,INDEX(T_Activities[],$F$12+$E182,6),"-")</f>
        <v>#N/A</v>
      </c>
      <c r="H182" s="10"/>
      <c r="I182" s="10"/>
      <c r="J182" s="10"/>
      <c r="K182" s="10"/>
      <c r="L182" s="10"/>
      <c r="M182" s="10"/>
      <c r="N182" s="10"/>
      <c r="O182" s="10"/>
      <c r="P182" s="10"/>
      <c r="Q182" s="10"/>
      <c r="R182" s="10"/>
    </row>
    <row r="183" spans="1:18">
      <c r="A183" s="146" t="str">
        <f>IF(ISERROR(INDEX(T_Activities[],$F$12+$E183,4)),"-",IF(AND($F183=$B$13+1,$G183=$A$10),INDEX(T_Activities[],$F$12+$E183,4),"-"))</f>
        <v>-</v>
      </c>
      <c r="B183" s="147" t="str">
        <f>IF(ISERROR(INDEX(T_Activities[],$F$12+$E183,5)),"-",IF(AND($F183=$B$13+1,$G183=$A$10),INDEX(T_Activities[],$F$12+$E183,5),"-"))</f>
        <v>-</v>
      </c>
      <c r="C183" s="148" t="str">
        <f>IF(ISERROR(INDEX(T_Activities[],$F$12+$E183,2)),"-",IF(AND($F183=$B$13+1,$G183=$A$10),INDEX(T_Activities[],$F$12+$E183,2),"-"))</f>
        <v>-</v>
      </c>
      <c r="D183" s="15" t="str">
        <f>IF(ISERROR(INDEX(T_Activities[],$F$12+$E183,7)),"-",IF(AND($F183=$B$13+1,$G183=$A$10),INDEX(T_Activities[],$F$12+$E183,7),"-"))</f>
        <v>-</v>
      </c>
      <c r="E183" s="192">
        <v>61</v>
      </c>
      <c r="F183" s="193" t="e">
        <f>INDEX(T_Activities[[Week]:[Tasks]],$F$12+E183,1)</f>
        <v>#N/A</v>
      </c>
      <c r="G183" s="188" t="e">
        <f>IF(F183=$B$13+1,INDEX(T_Activities[],$F$12+$E183,6),"-")</f>
        <v>#N/A</v>
      </c>
      <c r="H183" s="10"/>
      <c r="I183" s="10"/>
      <c r="J183" s="10"/>
      <c r="K183" s="10"/>
      <c r="L183" s="10"/>
      <c r="M183" s="10"/>
      <c r="N183" s="10"/>
      <c r="O183" s="10"/>
      <c r="P183" s="10"/>
      <c r="Q183" s="10"/>
      <c r="R183" s="10"/>
    </row>
    <row r="184" spans="1:18">
      <c r="A184" s="146" t="str">
        <f>IF(ISERROR(INDEX(T_Activities[],$F$12+$E184,4)),"-",IF(AND($F184=$B$13+1,$G184=$A$10),INDEX(T_Activities[],$F$12+$E184,4),"-"))</f>
        <v>-</v>
      </c>
      <c r="B184" s="147" t="str">
        <f>IF(ISERROR(INDEX(T_Activities[],$F$12+$E184,5)),"-",IF(AND($F184=$B$13+1,$G184=$A$10),INDEX(T_Activities[],$F$12+$E184,5),"-"))</f>
        <v>-</v>
      </c>
      <c r="C184" s="148" t="str">
        <f>IF(ISERROR(INDEX(T_Activities[],$F$12+$E184,2)),"-",IF(AND($F184=$B$13+1,$G184=$A$10),INDEX(T_Activities[],$F$12+$E184,2),"-"))</f>
        <v>-</v>
      </c>
      <c r="D184" s="15" t="str">
        <f>IF(ISERROR(INDEX(T_Activities[],$F$12+$E184,7)),"-",IF(AND($F184=$B$13+1,$G184=$A$10),INDEX(T_Activities[],$F$12+$E184,7),"-"))</f>
        <v>-</v>
      </c>
      <c r="E184" s="192">
        <v>62</v>
      </c>
      <c r="F184" s="193" t="e">
        <f>INDEX(T_Activities[[Week]:[Tasks]],$F$12+E184,1)</f>
        <v>#N/A</v>
      </c>
      <c r="G184" s="188" t="e">
        <f>IF(F184=$B$13+1,INDEX(T_Activities[],$F$12+$E184,6),"-")</f>
        <v>#N/A</v>
      </c>
      <c r="H184" s="10"/>
      <c r="I184" s="10"/>
      <c r="J184" s="10"/>
      <c r="K184" s="10"/>
      <c r="L184" s="10"/>
      <c r="M184" s="10"/>
      <c r="N184" s="10"/>
      <c r="O184" s="10"/>
      <c r="P184" s="10"/>
      <c r="Q184" s="10"/>
      <c r="R184" s="10"/>
    </row>
    <row r="185" spans="1:18">
      <c r="A185" s="146" t="str">
        <f>IF(ISERROR(INDEX(T_Activities[],$F$12+$E185,4)),"-",IF(AND($F185=$B$13+1,$G185=$A$10),INDEX(T_Activities[],$F$12+$E185,4),"-"))</f>
        <v>-</v>
      </c>
      <c r="B185" s="147" t="str">
        <f>IF(ISERROR(INDEX(T_Activities[],$F$12+$E185,5)),"-",IF(AND($F185=$B$13+1,$G185=$A$10),INDEX(T_Activities[],$F$12+$E185,5),"-"))</f>
        <v>-</v>
      </c>
      <c r="C185" s="148" t="str">
        <f>IF(ISERROR(INDEX(T_Activities[],$F$12+$E185,2)),"-",IF(AND($F185=$B$13+1,$G185=$A$10),INDEX(T_Activities[],$F$12+$E185,2),"-"))</f>
        <v>-</v>
      </c>
      <c r="D185" s="15" t="str">
        <f>IF(ISERROR(INDEX(T_Activities[],$F$12+$E185,7)),"-",IF(AND($F185=$B$13+1,$G185=$A$10),INDEX(T_Activities[],$F$12+$E185,7),"-"))</f>
        <v>-</v>
      </c>
      <c r="E185" s="192">
        <v>63</v>
      </c>
      <c r="F185" s="193" t="e">
        <f>INDEX(T_Activities[[Week]:[Tasks]],$F$12+E185,1)</f>
        <v>#N/A</v>
      </c>
      <c r="G185" s="188" t="e">
        <f>IF(F185=$B$13+1,INDEX(T_Activities[],$F$12+$E185,6),"-")</f>
        <v>#N/A</v>
      </c>
      <c r="H185" s="10"/>
      <c r="I185" s="10"/>
      <c r="J185" s="10"/>
      <c r="K185" s="10"/>
      <c r="L185" s="10"/>
      <c r="M185" s="10"/>
      <c r="N185" s="10"/>
      <c r="O185" s="10"/>
      <c r="P185" s="10"/>
      <c r="Q185" s="10"/>
      <c r="R185" s="10"/>
    </row>
    <row r="186" spans="1:18">
      <c r="A186" s="146" t="str">
        <f>IF(ISERROR(INDEX(T_Activities[],$F$12+$E186,4)),"-",IF(AND($F186=$B$13+1,$G186=$A$10),INDEX(T_Activities[],$F$12+$E186,4),"-"))</f>
        <v>-</v>
      </c>
      <c r="B186" s="147" t="str">
        <f>IF(ISERROR(INDEX(T_Activities[],$F$12+$E186,5)),"-",IF(AND($F186=$B$13+1,$G186=$A$10),INDEX(T_Activities[],$F$12+$E186,5),"-"))</f>
        <v>-</v>
      </c>
      <c r="C186" s="148" t="str">
        <f>IF(ISERROR(INDEX(T_Activities[],$F$12+$E186,2)),"-",IF(AND($F186=$B$13+1,$G186=$A$10),INDEX(T_Activities[],$F$12+$E186,2),"-"))</f>
        <v>-</v>
      </c>
      <c r="D186" s="15" t="str">
        <f>IF(ISERROR(INDEX(T_Activities[],$F$12+$E186,7)),"-",IF(AND($F186=$B$13+1,$G186=$A$10),INDEX(T_Activities[],$F$12+$E186,7),"-"))</f>
        <v>-</v>
      </c>
      <c r="E186" s="192">
        <v>64</v>
      </c>
      <c r="F186" s="193" t="e">
        <f>INDEX(T_Activities[[Week]:[Tasks]],$F$12+E186,1)</f>
        <v>#N/A</v>
      </c>
      <c r="G186" s="188" t="e">
        <f>IF(F186=$B$13+1,INDEX(T_Activities[],$F$12+$E186,6),"-")</f>
        <v>#N/A</v>
      </c>
      <c r="H186" s="10"/>
      <c r="I186" s="10"/>
      <c r="J186" s="10"/>
      <c r="K186" s="10"/>
      <c r="L186" s="10"/>
      <c r="M186" s="10"/>
      <c r="N186" s="10"/>
      <c r="O186" s="10"/>
      <c r="P186" s="10"/>
      <c r="Q186" s="10"/>
      <c r="R186" s="10"/>
    </row>
    <row r="187" spans="1:18">
      <c r="A187" s="146" t="str">
        <f>IF(ISERROR(INDEX(T_Activities[],$F$12+$E187,4)),"-",IF(AND($F187=$B$13+1,$G187=$A$10),INDEX(T_Activities[],$F$12+$E187,4),"-"))</f>
        <v>-</v>
      </c>
      <c r="B187" s="147" t="str">
        <f>IF(ISERROR(INDEX(T_Activities[],$F$12+$E187,5)),"-",IF(AND($F187=$B$13+1,$G187=$A$10),INDEX(T_Activities[],$F$12+$E187,5),"-"))</f>
        <v>-</v>
      </c>
      <c r="C187" s="148" t="str">
        <f>IF(ISERROR(INDEX(T_Activities[],$F$12+$E187,2)),"-",IF(AND($F187=$B$13+1,$G187=$A$10),INDEX(T_Activities[],$F$12+$E187,2),"-"))</f>
        <v>-</v>
      </c>
      <c r="D187" s="15" t="str">
        <f>IF(ISERROR(INDEX(T_Activities[],$F$12+$E187,7)),"-",IF(AND($F187=$B$13+1,$G187=$A$10),INDEX(T_Activities[],$F$12+$E187,7),"-"))</f>
        <v>-</v>
      </c>
      <c r="E187" s="192">
        <v>65</v>
      </c>
      <c r="F187" s="193" t="e">
        <f>INDEX(T_Activities[[Week]:[Tasks]],$F$12+E187,1)</f>
        <v>#N/A</v>
      </c>
      <c r="G187" s="188" t="e">
        <f>IF(F187=$B$13+1,INDEX(T_Activities[],$F$12+$E187,6),"-")</f>
        <v>#N/A</v>
      </c>
      <c r="H187" s="10"/>
      <c r="I187" s="10"/>
      <c r="J187" s="10"/>
      <c r="K187" s="10"/>
      <c r="L187" s="10"/>
      <c r="M187" s="10"/>
      <c r="N187" s="10"/>
      <c r="O187" s="10"/>
      <c r="P187" s="10"/>
      <c r="Q187" s="10"/>
      <c r="R187" s="10"/>
    </row>
    <row r="188" spans="1:18">
      <c r="A188" s="146" t="str">
        <f>IF(ISERROR(INDEX(T_Activities[],$F$12+$E188,4)),"-",IF(AND($F188=$B$13+1,$G188=$A$10),INDEX(T_Activities[],$F$12+$E188,4),"-"))</f>
        <v>-</v>
      </c>
      <c r="B188" s="147" t="str">
        <f>IF(ISERROR(INDEX(T_Activities[],$F$12+$E188,5)),"-",IF(AND($F188=$B$13+1,$G188=$A$10),INDEX(T_Activities[],$F$12+$E188,5),"-"))</f>
        <v>-</v>
      </c>
      <c r="C188" s="148" t="str">
        <f>IF(ISERROR(INDEX(T_Activities[],$F$12+$E188,2)),"-",IF(AND($F188=$B$13+1,$G188=$A$10),INDEX(T_Activities[],$F$12+$E188,2),"-"))</f>
        <v>-</v>
      </c>
      <c r="D188" s="15" t="str">
        <f>IF(ISERROR(INDEX(T_Activities[],$F$12+$E188,7)),"-",IF(AND($F188=$B$13+1,$G188=$A$10),INDEX(T_Activities[],$F$12+$E188,7),"-"))</f>
        <v>-</v>
      </c>
      <c r="E188" s="192">
        <v>66</v>
      </c>
      <c r="F188" s="193" t="e">
        <f>INDEX(T_Activities[[Week]:[Tasks]],$F$12+E188,1)</f>
        <v>#N/A</v>
      </c>
      <c r="G188" s="188" t="e">
        <f>IF(F188=$B$13+1,INDEX(T_Activities[],$F$12+$E188,6),"-")</f>
        <v>#N/A</v>
      </c>
      <c r="H188" s="10"/>
      <c r="I188" s="10"/>
      <c r="J188" s="10"/>
      <c r="K188" s="10"/>
      <c r="L188" s="10"/>
      <c r="M188" s="10"/>
      <c r="N188" s="10"/>
      <c r="O188" s="10"/>
      <c r="P188" s="10"/>
      <c r="Q188" s="10"/>
      <c r="R188" s="10"/>
    </row>
    <row r="189" spans="1:18">
      <c r="A189" s="146" t="str">
        <f>IF(ISERROR(INDEX(T_Activities[],$F$12+$E189,4)),"-",IF(AND($F189=$B$13+1,$G189=$A$10),INDEX(T_Activities[],$F$12+$E189,4),"-"))</f>
        <v>-</v>
      </c>
      <c r="B189" s="147" t="str">
        <f>IF(ISERROR(INDEX(T_Activities[],$F$12+$E189,5)),"-",IF(AND($F189=$B$13+1,$G189=$A$10),INDEX(T_Activities[],$F$12+$E189,5),"-"))</f>
        <v>-</v>
      </c>
      <c r="C189" s="148" t="str">
        <f>IF(ISERROR(INDEX(T_Activities[],$F$12+$E189,2)),"-",IF(AND($F189=$B$13+1,$G189=$A$10),INDEX(T_Activities[],$F$12+$E189,2),"-"))</f>
        <v>-</v>
      </c>
      <c r="D189" s="15" t="str">
        <f>IF(ISERROR(INDEX(T_Activities[],$F$12+$E189,7)),"-",IF(AND($F189=$B$13+1,$G189=$A$10),INDEX(T_Activities[],$F$12+$E189,7),"-"))</f>
        <v>-</v>
      </c>
      <c r="E189" s="192">
        <v>67</v>
      </c>
      <c r="F189" s="193" t="e">
        <f>INDEX(T_Activities[[Week]:[Tasks]],$F$12+E189,1)</f>
        <v>#N/A</v>
      </c>
      <c r="G189" s="188" t="e">
        <f>IF(F189=$B$13+1,INDEX(T_Activities[],$F$12+$E189,6),"-")</f>
        <v>#N/A</v>
      </c>
      <c r="H189" s="10"/>
      <c r="I189" s="10"/>
      <c r="J189" s="10"/>
      <c r="K189" s="10"/>
      <c r="L189" s="10"/>
      <c r="M189" s="10"/>
      <c r="N189" s="10"/>
      <c r="O189" s="10"/>
      <c r="P189" s="10"/>
      <c r="Q189" s="10"/>
      <c r="R189" s="10"/>
    </row>
    <row r="190" spans="1:18">
      <c r="A190" s="146" t="str">
        <f>IF(ISERROR(INDEX(T_Activities[],$F$12+$E190,4)),"-",IF(AND($F190=$B$13+1,$G190=$A$10),INDEX(T_Activities[],$F$12+$E190,4),"-"))</f>
        <v>-</v>
      </c>
      <c r="B190" s="147" t="str">
        <f>IF(ISERROR(INDEX(T_Activities[],$F$12+$E190,5)),"-",IF(AND($F190=$B$13+1,$G190=$A$10),INDEX(T_Activities[],$F$12+$E190,5),"-"))</f>
        <v>-</v>
      </c>
      <c r="C190" s="148" t="str">
        <f>IF(ISERROR(INDEX(T_Activities[],$F$12+$E190,2)),"-",IF(AND($F190=$B$13+1,$G190=$A$10),INDEX(T_Activities[],$F$12+$E190,2),"-"))</f>
        <v>-</v>
      </c>
      <c r="D190" s="15" t="str">
        <f>IF(ISERROR(INDEX(T_Activities[],$F$12+$E190,7)),"-",IF(AND($F190=$B$13+1,$G190=$A$10),INDEX(T_Activities[],$F$12+$E190,7),"-"))</f>
        <v>-</v>
      </c>
      <c r="E190" s="192">
        <v>68</v>
      </c>
      <c r="F190" s="193" t="e">
        <f>INDEX(T_Activities[[Week]:[Tasks]],$F$12+E190,1)</f>
        <v>#N/A</v>
      </c>
      <c r="G190" s="188" t="e">
        <f>IF(F190=$B$13+1,INDEX(T_Activities[],$F$12+$E190,6),"-")</f>
        <v>#N/A</v>
      </c>
      <c r="H190" s="10"/>
      <c r="I190" s="10"/>
      <c r="J190" s="10"/>
      <c r="K190" s="10"/>
      <c r="L190" s="10"/>
      <c r="M190" s="10"/>
      <c r="N190" s="10"/>
      <c r="O190" s="10"/>
      <c r="P190" s="10"/>
      <c r="Q190" s="10"/>
      <c r="R190" s="10"/>
    </row>
    <row r="191" spans="1:18">
      <c r="A191" s="146" t="str">
        <f>IF(ISERROR(INDEX(T_Activities[],$F$12+$E191,4)),"-",IF(AND($F191=$B$13+1,$G191=$A$10),INDEX(T_Activities[],$F$12+$E191,4),"-"))</f>
        <v>-</v>
      </c>
      <c r="B191" s="147" t="str">
        <f>IF(ISERROR(INDEX(T_Activities[],$F$12+$E191,5)),"-",IF(AND($F191=$B$13+1,$G191=$A$10),INDEX(T_Activities[],$F$12+$E191,5),"-"))</f>
        <v>-</v>
      </c>
      <c r="C191" s="148" t="str">
        <f>IF(ISERROR(INDEX(T_Activities[],$F$12+$E191,2)),"-",IF(AND($F191=$B$13+1,$G191=$A$10),INDEX(T_Activities[],$F$12+$E191,2),"-"))</f>
        <v>-</v>
      </c>
      <c r="D191" s="15" t="str">
        <f>IF(ISERROR(INDEX(T_Activities[],$F$12+$E191,7)),"-",IF(AND($F191=$B$13+1,$G191=$A$10),INDEX(T_Activities[],$F$12+$E191,7),"-"))</f>
        <v>-</v>
      </c>
      <c r="E191" s="192">
        <v>69</v>
      </c>
      <c r="F191" s="193" t="e">
        <f>INDEX(T_Activities[[Week]:[Tasks]],$F$12+E191,1)</f>
        <v>#N/A</v>
      </c>
      <c r="G191" s="188" t="e">
        <f>IF(F191=$B$13+1,INDEX(T_Activities[],$F$12+$E191,6),"-")</f>
        <v>#N/A</v>
      </c>
      <c r="H191" s="10"/>
      <c r="I191" s="10"/>
      <c r="J191" s="10"/>
      <c r="K191" s="10"/>
      <c r="L191" s="10"/>
      <c r="M191" s="10"/>
      <c r="N191" s="10"/>
      <c r="O191" s="10"/>
      <c r="P191" s="10"/>
      <c r="Q191" s="10"/>
      <c r="R191" s="10"/>
    </row>
    <row r="192" spans="1:18">
      <c r="A192" s="146" t="str">
        <f>IF(ISERROR(INDEX(T_Activities[],$F$12+$E192,4)),"-",IF(AND($F192=$B$13+1,$G192=$A$10),INDEX(T_Activities[],$F$12+$E192,4),"-"))</f>
        <v>-</v>
      </c>
      <c r="B192" s="147" t="str">
        <f>IF(ISERROR(INDEX(T_Activities[],$F$12+$E192,5)),"-",IF(AND($F192=$B$13+1,$G192=$A$10),INDEX(T_Activities[],$F$12+$E192,5),"-"))</f>
        <v>-</v>
      </c>
      <c r="C192" s="148" t="str">
        <f>IF(ISERROR(INDEX(T_Activities[],$F$12+$E192,2)),"-",IF(AND($F192=$B$13+1,$G192=$A$10),INDEX(T_Activities[],$F$12+$E192,2),"-"))</f>
        <v>-</v>
      </c>
      <c r="D192" s="15" t="str">
        <f>IF(ISERROR(INDEX(T_Activities[],$F$12+$E192,7)),"-",IF(AND($F192=$B$13+1,$G192=$A$10),INDEX(T_Activities[],$F$12+$E192,7),"-"))</f>
        <v>-</v>
      </c>
      <c r="E192" s="192">
        <v>70</v>
      </c>
      <c r="F192" s="193" t="e">
        <f>INDEX(T_Activities[[Week]:[Tasks]],$F$12+E192,1)</f>
        <v>#N/A</v>
      </c>
      <c r="G192" s="188" t="e">
        <f>IF(F192=$B$13+1,INDEX(T_Activities[],$F$12+$E192,6),"-")</f>
        <v>#N/A</v>
      </c>
      <c r="H192" s="10"/>
      <c r="I192" s="10"/>
      <c r="J192" s="10"/>
      <c r="K192" s="10"/>
      <c r="L192" s="10"/>
      <c r="M192" s="10"/>
      <c r="N192" s="10"/>
      <c r="O192" s="10"/>
      <c r="P192" s="10"/>
      <c r="Q192" s="10"/>
      <c r="R192" s="10"/>
    </row>
    <row r="193" spans="1:18">
      <c r="A193" s="146" t="str">
        <f>IF(ISERROR(INDEX(T_Activities[],$F$12+$E193,4)),"-",IF(AND($F193=$B$13+1,$G193=$A$10),INDEX(T_Activities[],$F$12+$E193,4),"-"))</f>
        <v>-</v>
      </c>
      <c r="B193" s="147" t="str">
        <f>IF(ISERROR(INDEX(T_Activities[],$F$12+$E193,5)),"-",IF(AND($F193=$B$13+1,$G193=$A$10),INDEX(T_Activities[],$F$12+$E193,5),"-"))</f>
        <v>-</v>
      </c>
      <c r="C193" s="148" t="str">
        <f>IF(ISERROR(INDEX(T_Activities[],$F$12+$E193,2)),"-",IF(AND($F193=$B$13+1,$G193=$A$10),INDEX(T_Activities[],$F$12+$E193,2),"-"))</f>
        <v>-</v>
      </c>
      <c r="D193" s="15" t="str">
        <f>IF(ISERROR(INDEX(T_Activities[],$F$12+$E193,7)),"-",IF(AND($F193=$B$13+1,$G193=$A$10),INDEX(T_Activities[],$F$12+$E193,7),"-"))</f>
        <v>-</v>
      </c>
      <c r="E193" s="192">
        <v>71</v>
      </c>
      <c r="F193" s="193" t="e">
        <f>INDEX(T_Activities[[Week]:[Tasks]],$F$12+E193,1)</f>
        <v>#N/A</v>
      </c>
      <c r="G193" s="188" t="e">
        <f>IF(F193=$B$13+1,INDEX(T_Activities[],$F$12+$E193,6),"-")</f>
        <v>#N/A</v>
      </c>
      <c r="H193" s="10"/>
      <c r="I193" s="10"/>
      <c r="J193" s="10"/>
      <c r="K193" s="10"/>
      <c r="L193" s="10"/>
      <c r="M193" s="10"/>
      <c r="N193" s="10"/>
      <c r="O193" s="10"/>
      <c r="P193" s="10"/>
      <c r="Q193" s="10"/>
      <c r="R193" s="10"/>
    </row>
    <row r="194" spans="1:18">
      <c r="A194" s="146" t="str">
        <f>IF(ISERROR(INDEX(T_Activities[],$F$12+$E194,4)),"-",IF(AND($F194=$B$13+1,$G194=$A$10),INDEX(T_Activities[],$F$12+$E194,4),"-"))</f>
        <v>-</v>
      </c>
      <c r="B194" s="147" t="str">
        <f>IF(ISERROR(INDEX(T_Activities[],$F$12+$E194,5)),"-",IF(AND($F194=$B$13+1,$G194=$A$10),INDEX(T_Activities[],$F$12+$E194,5),"-"))</f>
        <v>-</v>
      </c>
      <c r="C194" s="148" t="str">
        <f>IF(ISERROR(INDEX(T_Activities[],$F$12+$E194,2)),"-",IF(AND($F194=$B$13+1,$G194=$A$10),INDEX(T_Activities[],$F$12+$E194,2),"-"))</f>
        <v>-</v>
      </c>
      <c r="D194" s="15" t="str">
        <f>IF(ISERROR(INDEX(T_Activities[],$F$12+$E194,7)),"-",IF(AND($F194=$B$13+1,$G194=$A$10),INDEX(T_Activities[],$F$12+$E194,7),"-"))</f>
        <v>-</v>
      </c>
      <c r="E194" s="192">
        <v>72</v>
      </c>
      <c r="F194" s="193" t="e">
        <f>INDEX(T_Activities[[Week]:[Tasks]],$F$12+E194,1)</f>
        <v>#N/A</v>
      </c>
      <c r="G194" s="188" t="e">
        <f>IF(F194=$B$13+1,INDEX(T_Activities[],$F$12+$E194,6),"-")</f>
        <v>#N/A</v>
      </c>
      <c r="H194" s="10"/>
      <c r="I194" s="10"/>
      <c r="J194" s="10"/>
      <c r="K194" s="10"/>
      <c r="L194" s="10"/>
      <c r="M194" s="10"/>
      <c r="N194" s="10"/>
      <c r="O194" s="10"/>
      <c r="P194" s="10"/>
      <c r="Q194" s="10"/>
      <c r="R194" s="10"/>
    </row>
    <row r="195" spans="1:18">
      <c r="A195" s="146" t="str">
        <f>IF(ISERROR(INDEX(T_Activities[],$F$12+$E195,4)),"-",IF(AND($F195=$B$13+1,$G195=$A$10),INDEX(T_Activities[],$F$12+$E195,4),"-"))</f>
        <v>-</v>
      </c>
      <c r="B195" s="147" t="str">
        <f>IF(ISERROR(INDEX(T_Activities[],$F$12+$E195,5)),"-",IF(AND($F195=$B$13+1,$G195=$A$10),INDEX(T_Activities[],$F$12+$E195,5),"-"))</f>
        <v>-</v>
      </c>
      <c r="C195" s="148" t="str">
        <f>IF(ISERROR(INDEX(T_Activities[],$F$12+$E195,2)),"-",IF(AND($F195=$B$13+1,$G195=$A$10),INDEX(T_Activities[],$F$12+$E195,2),"-"))</f>
        <v>-</v>
      </c>
      <c r="D195" s="15" t="str">
        <f>IF(ISERROR(INDEX(T_Activities[],$F$12+$E195,7)),"-",IF(AND($F195=$B$13+1,$G195=$A$10),INDEX(T_Activities[],$F$12+$E195,7),"-"))</f>
        <v>-</v>
      </c>
      <c r="E195" s="192">
        <v>73</v>
      </c>
      <c r="F195" s="193" t="e">
        <f>INDEX(T_Activities[[Week]:[Tasks]],$F$12+E195,1)</f>
        <v>#N/A</v>
      </c>
      <c r="G195" s="188" t="e">
        <f>IF(F195=$B$13+1,INDEX(T_Activities[],$F$12+$E195,6),"-")</f>
        <v>#N/A</v>
      </c>
      <c r="H195" s="10"/>
      <c r="I195" s="10"/>
      <c r="J195" s="10"/>
      <c r="K195" s="10"/>
      <c r="L195" s="10"/>
      <c r="M195" s="10"/>
      <c r="N195" s="10"/>
      <c r="O195" s="10"/>
      <c r="P195" s="10"/>
      <c r="Q195" s="10"/>
      <c r="R195" s="10"/>
    </row>
    <row r="196" spans="1:18">
      <c r="A196" s="146" t="str">
        <f>IF(ISERROR(INDEX(T_Activities[],$F$12+$E196,4)),"-",IF(AND($F196=$B$13+1,$G196=$A$10),INDEX(T_Activities[],$F$12+$E196,4),"-"))</f>
        <v>-</v>
      </c>
      <c r="B196" s="147" t="str">
        <f>IF(ISERROR(INDEX(T_Activities[],$F$12+$E196,5)),"-",IF(AND($F196=$B$13+1,$G196=$A$10),INDEX(T_Activities[],$F$12+$E196,5),"-"))</f>
        <v>-</v>
      </c>
      <c r="C196" s="148" t="str">
        <f>IF(ISERROR(INDEX(T_Activities[],$F$12+$E196,2)),"-",IF(AND($F196=$B$13+1,$G196=$A$10),INDEX(T_Activities[],$F$12+$E196,2),"-"))</f>
        <v>-</v>
      </c>
      <c r="D196" s="15" t="str">
        <f>IF(ISERROR(INDEX(T_Activities[],$F$12+$E196,7)),"-",IF(AND($F196=$B$13+1,$G196=$A$10),INDEX(T_Activities[],$F$12+$E196,7),"-"))</f>
        <v>-</v>
      </c>
      <c r="E196" s="192">
        <v>74</v>
      </c>
      <c r="F196" s="193" t="e">
        <f>INDEX(T_Activities[[Week]:[Tasks]],$F$12+E196,1)</f>
        <v>#N/A</v>
      </c>
      <c r="G196" s="188" t="e">
        <f>IF(F196=$B$13+1,INDEX(T_Activities[],$F$12+$E196,6),"-")</f>
        <v>#N/A</v>
      </c>
      <c r="H196" s="10"/>
      <c r="I196" s="10"/>
      <c r="J196" s="10"/>
      <c r="K196" s="10"/>
      <c r="L196" s="10"/>
      <c r="M196" s="10"/>
      <c r="N196" s="10"/>
      <c r="O196" s="10"/>
      <c r="P196" s="10"/>
      <c r="Q196" s="10"/>
      <c r="R196" s="10"/>
    </row>
    <row r="197" spans="1:18">
      <c r="A197" s="146" t="str">
        <f>IF(ISERROR(INDEX(T_Activities[],$F$12+$E197,4)),"-",IF(AND($F197=$B$13+1,$G197=$A$10),INDEX(T_Activities[],$F$12+$E197,4),"-"))</f>
        <v>-</v>
      </c>
      <c r="B197" s="147" t="str">
        <f>IF(ISERROR(INDEX(T_Activities[],$F$12+$E197,5)),"-",IF(AND($F197=$B$13+1,$G197=$A$10),INDEX(T_Activities[],$F$12+$E197,5),"-"))</f>
        <v>-</v>
      </c>
      <c r="C197" s="148" t="str">
        <f>IF(ISERROR(INDEX(T_Activities[],$F$12+$E197,2)),"-",IF(AND($F197=$B$13+1,$G197=$A$10),INDEX(T_Activities[],$F$12+$E197,2),"-"))</f>
        <v>-</v>
      </c>
      <c r="D197" s="15" t="str">
        <f>IF(ISERROR(INDEX(T_Activities[],$F$12+$E197,7)),"-",IF(AND($F197=$B$13+1,$G197=$A$10),INDEX(T_Activities[],$F$12+$E197,7),"-"))</f>
        <v>-</v>
      </c>
      <c r="E197" s="192">
        <v>75</v>
      </c>
      <c r="F197" s="193" t="e">
        <f>INDEX(T_Activities[[Week]:[Tasks]],$F$12+E197,1)</f>
        <v>#N/A</v>
      </c>
      <c r="G197" s="188" t="e">
        <f>IF(F197=$B$13+1,INDEX(T_Activities[],$F$12+$E197,6),"-")</f>
        <v>#N/A</v>
      </c>
      <c r="H197" s="10"/>
      <c r="I197" s="10"/>
      <c r="J197" s="10"/>
      <c r="K197" s="10"/>
      <c r="L197" s="10"/>
      <c r="M197" s="10"/>
      <c r="N197" s="10"/>
      <c r="O197" s="10"/>
      <c r="P197" s="10"/>
      <c r="Q197" s="10"/>
      <c r="R197" s="10"/>
    </row>
    <row r="198" spans="1:18">
      <c r="A198" s="146" t="str">
        <f>IF(ISERROR(INDEX(T_Activities[],$F$12+$E198,4)),"-",IF(AND($F198=$B$13+1,$G198=$A$10),INDEX(T_Activities[],$F$12+$E198,4),"-"))</f>
        <v>-</v>
      </c>
      <c r="B198" s="147" t="str">
        <f>IF(ISERROR(INDEX(T_Activities[],$F$12+$E198,5)),"-",IF(AND($F198=$B$13+1,$G198=$A$10),INDEX(T_Activities[],$F$12+$E198,5),"-"))</f>
        <v>-</v>
      </c>
      <c r="C198" s="148" t="str">
        <f>IF(ISERROR(INDEX(T_Activities[],$F$12+$E198,2)),"-",IF(AND($F198=$B$13+1,$G198=$A$10),INDEX(T_Activities[],$F$12+$E198,2),"-"))</f>
        <v>-</v>
      </c>
      <c r="D198" s="15" t="str">
        <f>IF(ISERROR(INDEX(T_Activities[],$F$12+$E198,7)),"-",IF(AND($F198=$B$13+1,$G198=$A$10),INDEX(T_Activities[],$F$12+$E198,7),"-"))</f>
        <v>-</v>
      </c>
      <c r="E198" s="192">
        <v>76</v>
      </c>
      <c r="F198" s="193" t="e">
        <f>INDEX(T_Activities[[Week]:[Tasks]],$F$12+E198,1)</f>
        <v>#N/A</v>
      </c>
      <c r="G198" s="188" t="e">
        <f>IF(F198=$B$13+1,INDEX(T_Activities[],$F$12+$E198,6),"-")</f>
        <v>#N/A</v>
      </c>
      <c r="H198" s="10"/>
      <c r="I198" s="10"/>
      <c r="J198" s="10"/>
      <c r="K198" s="10"/>
      <c r="L198" s="10"/>
      <c r="M198" s="10"/>
      <c r="N198" s="10"/>
      <c r="O198" s="10"/>
      <c r="P198" s="10"/>
      <c r="Q198" s="10"/>
      <c r="R198" s="10"/>
    </row>
    <row r="199" spans="1:18">
      <c r="A199" s="146" t="str">
        <f>IF(ISERROR(INDEX(T_Activities[],$F$12+$E199,4)),"-",IF(AND($F199=$B$13+1,$G199=$A$10),INDEX(T_Activities[],$F$12+$E199,4),"-"))</f>
        <v>-</v>
      </c>
      <c r="B199" s="147" t="str">
        <f>IF(ISERROR(INDEX(T_Activities[],$F$12+$E199,5)),"-",IF(AND($F199=$B$13+1,$G199=$A$10),INDEX(T_Activities[],$F$12+$E199,5),"-"))</f>
        <v>-</v>
      </c>
      <c r="C199" s="148" t="str">
        <f>IF(ISERROR(INDEX(T_Activities[],$F$12+$E199,2)),"-",IF(AND($F199=$B$13+1,$G199=$A$10),INDEX(T_Activities[],$F$12+$E199,2),"-"))</f>
        <v>-</v>
      </c>
      <c r="D199" s="15" t="str">
        <f>IF(ISERROR(INDEX(T_Activities[],$F$12+$E199,7)),"-",IF(AND($F199=$B$13+1,$G199=$A$10),INDEX(T_Activities[],$F$12+$E199,7),"-"))</f>
        <v>-</v>
      </c>
      <c r="E199" s="192">
        <v>77</v>
      </c>
      <c r="F199" s="193" t="e">
        <f>INDEX(T_Activities[[Week]:[Tasks]],$F$12+E199,1)</f>
        <v>#N/A</v>
      </c>
      <c r="G199" s="188" t="e">
        <f>IF(F199=$B$13+1,INDEX(T_Activities[],$F$12+$E199,6),"-")</f>
        <v>#N/A</v>
      </c>
      <c r="H199" s="10"/>
      <c r="I199" s="10"/>
      <c r="J199" s="10"/>
      <c r="K199" s="10"/>
      <c r="L199" s="10"/>
      <c r="M199" s="103"/>
      <c r="N199" s="10"/>
      <c r="O199" s="10"/>
      <c r="P199" s="10"/>
      <c r="Q199" s="10"/>
      <c r="R199" s="10"/>
    </row>
    <row r="200" spans="1:18">
      <c r="A200" s="146" t="str">
        <f>IF(ISERROR(INDEX(T_Activities[],$F$12+$E200,4)),"-",IF(AND($F200=$B$13+1,$G200=$A$10),INDEX(T_Activities[],$F$12+$E200,4),"-"))</f>
        <v>-</v>
      </c>
      <c r="B200" s="147" t="str">
        <f>IF(ISERROR(INDEX(T_Activities[],$F$12+$E200,5)),"-",IF(AND($F200=$B$13+1,$G200=$A$10),INDEX(T_Activities[],$F$12+$E200,5),"-"))</f>
        <v>-</v>
      </c>
      <c r="C200" s="148" t="str">
        <f>IF(ISERROR(INDEX(T_Activities[],$F$12+$E200,2)),"-",IF(AND($F200=$B$13+1,$G200=$A$10),INDEX(T_Activities[],$F$12+$E200,2),"-"))</f>
        <v>-</v>
      </c>
      <c r="D200" s="15" t="str">
        <f>IF(ISERROR(INDEX(T_Activities[],$F$12+$E200,7)),"-",IF(AND($F200=$B$13+1,$G200=$A$10),INDEX(T_Activities[],$F$12+$E200,7),"-"))</f>
        <v>-</v>
      </c>
      <c r="E200" s="192">
        <v>78</v>
      </c>
      <c r="F200" s="193" t="e">
        <f>INDEX(T_Activities[[Week]:[Tasks]],$F$12+E200,1)</f>
        <v>#N/A</v>
      </c>
      <c r="G200" s="188" t="e">
        <f>IF(F200=$B$13+1,INDEX(T_Activities[],$F$12+$E200,6),"-")</f>
        <v>#N/A</v>
      </c>
      <c r="H200" s="10"/>
      <c r="I200" s="10"/>
      <c r="J200" s="10"/>
      <c r="K200" s="10"/>
      <c r="L200" s="10"/>
      <c r="M200" s="10"/>
      <c r="N200" s="10"/>
      <c r="O200" s="10"/>
      <c r="P200" s="10"/>
      <c r="Q200" s="10"/>
      <c r="R200" s="10"/>
    </row>
    <row r="201" spans="1:18">
      <c r="A201" s="146" t="str">
        <f>IF(ISERROR(INDEX(T_Activities[],$F$12+$E201,4)),"-",IF(AND($F201=$B$13+1,$G201=$A$10),INDEX(T_Activities[],$F$12+$E201,4),"-"))</f>
        <v>-</v>
      </c>
      <c r="B201" s="147" t="str">
        <f>IF(ISERROR(INDEX(T_Activities[],$F$12+$E201,5)),"-",IF(AND($F201=$B$13+1,$G201=$A$10),INDEX(T_Activities[],$F$12+$E201,5),"-"))</f>
        <v>-</v>
      </c>
      <c r="C201" s="148" t="str">
        <f>IF(ISERROR(INDEX(T_Activities[],$F$12+$E201,2)),"-",IF(AND($F201=$B$13+1,$G201=$A$10),INDEX(T_Activities[],$F$12+$E201,2),"-"))</f>
        <v>-</v>
      </c>
      <c r="D201" s="15" t="str">
        <f>IF(ISERROR(INDEX(T_Activities[],$F$12+$E201,7)),"-",IF(AND($F201=$B$13+1,$G201=$A$10),INDEX(T_Activities[],$F$12+$E201,7),"-"))</f>
        <v>-</v>
      </c>
      <c r="E201" s="192">
        <v>79</v>
      </c>
      <c r="F201" s="193" t="e">
        <f>INDEX(T_Activities[[Week]:[Tasks]],$F$12+E201,1)</f>
        <v>#N/A</v>
      </c>
      <c r="G201" s="188" t="e">
        <f>IF(F201=$B$13+1,INDEX(T_Activities[],$F$12+$E201,6),"-")</f>
        <v>#N/A</v>
      </c>
      <c r="H201" s="10"/>
      <c r="I201" s="10"/>
      <c r="J201" s="10"/>
      <c r="K201" s="10"/>
      <c r="L201" s="10"/>
      <c r="M201" s="10"/>
      <c r="N201" s="10"/>
      <c r="O201" s="10"/>
      <c r="P201" s="10"/>
      <c r="Q201" s="10"/>
      <c r="R201" s="10"/>
    </row>
    <row r="202" spans="1:18">
      <c r="A202" s="146" t="str">
        <f>IF(ISERROR(INDEX(T_Activities[],$F$12+$E202,4)),"-",IF(AND($F202=$B$13+1,$G202=$A$10),INDEX(T_Activities[],$F$12+$E202,4),"-"))</f>
        <v>-</v>
      </c>
      <c r="B202" s="147" t="str">
        <f>IF(ISERROR(INDEX(T_Activities[],$F$12+$E202,5)),"-",IF(AND($F202=$B$13+1,$G202=$A$10),INDEX(T_Activities[],$F$12+$E202,5),"-"))</f>
        <v>-</v>
      </c>
      <c r="C202" s="148" t="str">
        <f>IF(ISERROR(INDEX(T_Activities[],$F$12+$E202,2)),"-",IF(AND($F202=$B$13+1,$G202=$A$10),INDEX(T_Activities[],$F$12+$E202,2),"-"))</f>
        <v>-</v>
      </c>
      <c r="D202" s="15" t="str">
        <f>IF(ISERROR(INDEX(T_Activities[],$F$12+$E202,7)),"-",IF(AND($F202=$B$13+1,$G202=$A$10),INDEX(T_Activities[],$F$12+$E202,7),"-"))</f>
        <v>-</v>
      </c>
      <c r="E202" s="192">
        <v>80</v>
      </c>
      <c r="F202" s="193" t="e">
        <f>INDEX(T_Activities[[Week]:[Tasks]],$F$12+E202,1)</f>
        <v>#N/A</v>
      </c>
      <c r="G202" s="188" t="e">
        <f>IF(F202=$B$13+1,INDEX(T_Activities[],$F$12+$E202,6),"-")</f>
        <v>#N/A</v>
      </c>
      <c r="H202" s="10"/>
      <c r="I202" s="10"/>
      <c r="J202" s="10"/>
      <c r="K202" s="10"/>
      <c r="L202" s="10"/>
      <c r="M202" s="10"/>
      <c r="N202" s="10"/>
      <c r="O202" s="10"/>
      <c r="P202" s="10"/>
      <c r="Q202" s="10"/>
      <c r="R202" s="10"/>
    </row>
    <row r="203" spans="1:18">
      <c r="A203" s="146" t="str">
        <f>IF(ISERROR(INDEX(T_Activities[],$F$12+$E203,4)),"-",IF(AND($F203=$B$13+1,$G203=$A$10),INDEX(T_Activities[],$F$12+$E203,4),"-"))</f>
        <v>-</v>
      </c>
      <c r="B203" s="147" t="str">
        <f>IF(ISERROR(INDEX(T_Activities[],$F$12+$E203,5)),"-",IF(AND($F203=$B$13+1,$G203=$A$10),INDEX(T_Activities[],$F$12+$E203,5),"-"))</f>
        <v>-</v>
      </c>
      <c r="C203" s="148" t="str">
        <f>IF(ISERROR(INDEX(T_Activities[],$F$12+$E203,2)),"-",IF(AND($F203=$B$13+1,$G203=$A$10),INDEX(T_Activities[],$F$12+$E203,2),"-"))</f>
        <v>-</v>
      </c>
      <c r="D203" s="15" t="str">
        <f>IF(ISERROR(INDEX(T_Activities[],$F$12+$E203,7)),"-",IF(AND($F203=$B$13+1,$G203=$A$10),INDEX(T_Activities[],$F$12+$E203,7),"-"))</f>
        <v>-</v>
      </c>
      <c r="E203" s="192">
        <v>81</v>
      </c>
      <c r="F203" s="193" t="e">
        <f>INDEX(T_Activities[[Week]:[Tasks]],$F$12+E203,1)</f>
        <v>#N/A</v>
      </c>
      <c r="G203" s="188" t="e">
        <f>IF(F203=$B$13+1,INDEX(T_Activities[],$F$12+$E203,6),"-")</f>
        <v>#N/A</v>
      </c>
      <c r="H203" s="10"/>
      <c r="I203" s="10"/>
      <c r="J203" s="10"/>
      <c r="K203" s="10"/>
      <c r="L203" s="10"/>
      <c r="M203" s="10"/>
      <c r="N203" s="10"/>
      <c r="O203" s="10"/>
      <c r="P203" s="10"/>
      <c r="Q203" s="10"/>
      <c r="R203" s="10"/>
    </row>
    <row r="204" spans="1:18">
      <c r="A204" s="146" t="str">
        <f>IF(ISERROR(INDEX(T_Activities[],$F$12+$E204,4)),"-",IF(AND($F204=$B$13+1,$G204=$A$10),INDEX(T_Activities[],$F$12+$E204,4),"-"))</f>
        <v>-</v>
      </c>
      <c r="B204" s="147" t="str">
        <f>IF(ISERROR(INDEX(T_Activities[],$F$12+$E204,5)),"-",IF(AND($F204=$B$13+1,$G204=$A$10),INDEX(T_Activities[],$F$12+$E204,5),"-"))</f>
        <v>-</v>
      </c>
      <c r="C204" s="148" t="str">
        <f>IF(ISERROR(INDEX(T_Activities[],$F$12+$E204,2)),"-",IF(AND($F204=$B$13+1,$G204=$A$10),INDEX(T_Activities[],$F$12+$E204,2),"-"))</f>
        <v>-</v>
      </c>
      <c r="D204" s="15" t="str">
        <f>IF(ISERROR(INDEX(T_Activities[],$F$12+$E204,7)),"-",IF(AND($F204=$B$13+1,$G204=$A$10),INDEX(T_Activities[],$F$12+$E204,7),"-"))</f>
        <v>-</v>
      </c>
      <c r="E204" s="192">
        <v>82</v>
      </c>
      <c r="F204" s="193" t="e">
        <f>INDEX(T_Activities[[Week]:[Tasks]],$F$12+E204,1)</f>
        <v>#N/A</v>
      </c>
      <c r="G204" s="188" t="e">
        <f>IF(F204=$B$13+1,INDEX(T_Activities[],$F$12+$E204,6),"-")</f>
        <v>#N/A</v>
      </c>
      <c r="H204" s="10"/>
      <c r="I204" s="10"/>
      <c r="J204" s="10"/>
      <c r="K204" s="10"/>
      <c r="L204" s="10"/>
      <c r="M204" s="10"/>
      <c r="N204" s="10"/>
      <c r="O204" s="10"/>
      <c r="P204" s="10"/>
      <c r="Q204" s="10"/>
      <c r="R204" s="10"/>
    </row>
    <row r="205" spans="1:18">
      <c r="A205" s="146" t="str">
        <f>IF(ISERROR(INDEX(T_Activities[],$F$12+$E205,4)),"-",IF(AND($F205=$B$13+1,$G205=$A$10),INDEX(T_Activities[],$F$12+$E205,4),"-"))</f>
        <v>-</v>
      </c>
      <c r="B205" s="147" t="str">
        <f>IF(ISERROR(INDEX(T_Activities[],$F$12+$E205,5)),"-",IF(AND($F205=$B$13+1,$G205=$A$10),INDEX(T_Activities[],$F$12+$E205,5),"-"))</f>
        <v>-</v>
      </c>
      <c r="C205" s="148" t="str">
        <f>IF(ISERROR(INDEX(T_Activities[],$F$12+$E205,2)),"-",IF(AND($F205=$B$13+1,$G205=$A$10),INDEX(T_Activities[],$F$12+$E205,2),"-"))</f>
        <v>-</v>
      </c>
      <c r="D205" s="15" t="str">
        <f>IF(ISERROR(INDEX(T_Activities[],$F$12+$E205,7)),"-",IF(AND($F205=$B$13+1,$G205=$A$10),INDEX(T_Activities[],$F$12+$E205,7),"-"))</f>
        <v>-</v>
      </c>
      <c r="E205" s="192">
        <v>83</v>
      </c>
      <c r="F205" s="193" t="e">
        <f>INDEX(T_Activities[[Week]:[Tasks]],$F$12+E205,1)</f>
        <v>#N/A</v>
      </c>
      <c r="G205" s="188" t="e">
        <f>IF(F205=$B$13+1,INDEX(T_Activities[],$F$12+$E205,6),"-")</f>
        <v>#N/A</v>
      </c>
      <c r="H205" s="10"/>
      <c r="I205" s="10"/>
      <c r="J205" s="10"/>
      <c r="K205" s="10"/>
      <c r="L205" s="10"/>
      <c r="M205" s="10"/>
      <c r="N205" s="10"/>
      <c r="O205" s="10"/>
      <c r="P205" s="10"/>
      <c r="Q205" s="10"/>
      <c r="R205" s="10"/>
    </row>
    <row r="206" spans="1:18">
      <c r="A206" s="146" t="str">
        <f>IF(ISERROR(INDEX(T_Activities[],$F$12+$E206,4)),"-",IF(AND($F206=$B$13+1,$G206=$A$10),INDEX(T_Activities[],$F$12+$E206,4),"-"))</f>
        <v>-</v>
      </c>
      <c r="B206" s="147" t="str">
        <f>IF(ISERROR(INDEX(T_Activities[],$F$12+$E206,5)),"-",IF(AND($F206=$B$13+1,$G206=$A$10),INDEX(T_Activities[],$F$12+$E206,5),"-"))</f>
        <v>-</v>
      </c>
      <c r="C206" s="148" t="str">
        <f>IF(ISERROR(INDEX(T_Activities[],$F$12+$E206,2)),"-",IF(AND($F206=$B$13+1,$G206=$A$10),INDEX(T_Activities[],$F$12+$E206,2),"-"))</f>
        <v>-</v>
      </c>
      <c r="D206" s="15" t="str">
        <f>IF(ISERROR(INDEX(T_Activities[],$F$12+$E206,7)),"-",IF(AND($F206=$B$13+1,$G206=$A$10),INDEX(T_Activities[],$F$12+$E206,7),"-"))</f>
        <v>-</v>
      </c>
      <c r="E206" s="192">
        <v>84</v>
      </c>
      <c r="F206" s="193" t="e">
        <f>INDEX(T_Activities[[Week]:[Tasks]],$F$12+E206,1)</f>
        <v>#N/A</v>
      </c>
      <c r="G206" s="188" t="e">
        <f>IF(F206=$B$13+1,INDEX(T_Activities[],$F$12+$E206,6),"-")</f>
        <v>#N/A</v>
      </c>
      <c r="H206" s="10"/>
      <c r="I206" s="10"/>
      <c r="J206" s="10"/>
      <c r="K206" s="10"/>
      <c r="L206" s="10"/>
      <c r="M206" s="10"/>
      <c r="N206" s="10"/>
      <c r="O206" s="10"/>
      <c r="P206" s="10"/>
      <c r="Q206" s="10"/>
      <c r="R206" s="10"/>
    </row>
    <row r="207" spans="1:18">
      <c r="A207" s="146" t="str">
        <f>IF(ISERROR(INDEX(T_Activities[],$F$12+$E207,4)),"-",IF(AND($F207=$B$13+1,$G207=$A$10),INDEX(T_Activities[],$F$12+$E207,4),"-"))</f>
        <v>-</v>
      </c>
      <c r="B207" s="147" t="str">
        <f>IF(ISERROR(INDEX(T_Activities[],$F$12+$E207,5)),"-",IF(AND($F207=$B$13+1,$G207=$A$10),INDEX(T_Activities[],$F$12+$E207,5),"-"))</f>
        <v>-</v>
      </c>
      <c r="C207" s="148" t="str">
        <f>IF(ISERROR(INDEX(T_Activities[],$F$12+$E207,2)),"-",IF(AND($F207=$B$13+1,$G207=$A$10),INDEX(T_Activities[],$F$12+$E207,2),"-"))</f>
        <v>-</v>
      </c>
      <c r="D207" s="15" t="str">
        <f>IF(ISERROR(INDEX(T_Activities[],$F$12+$E207,7)),"-",IF(AND($F207=$B$13+1,$G207=$A$10),INDEX(T_Activities[],$F$12+$E207,7),"-"))</f>
        <v>-</v>
      </c>
      <c r="E207" s="192">
        <v>85</v>
      </c>
      <c r="F207" s="193" t="e">
        <f>INDEX(T_Activities[[Week]:[Tasks]],$F$12+E207,1)</f>
        <v>#N/A</v>
      </c>
      <c r="G207" s="188" t="e">
        <f>IF(F207=$B$13+1,INDEX(T_Activities[],$F$12+$E207,6),"-")</f>
        <v>#N/A</v>
      </c>
      <c r="H207" s="10"/>
      <c r="I207" s="10"/>
      <c r="J207" s="10"/>
      <c r="K207" s="10"/>
      <c r="L207" s="10"/>
      <c r="M207" s="10"/>
      <c r="N207" s="10"/>
      <c r="O207" s="10"/>
      <c r="P207" s="10"/>
      <c r="Q207" s="10"/>
      <c r="R207" s="10"/>
    </row>
    <row r="208" spans="1:18">
      <c r="A208" s="146" t="str">
        <f>IF(ISERROR(INDEX(T_Activities[],$F$12+$E208,4)),"-",IF(AND($F208=$B$13+1,$G208=$A$10),INDEX(T_Activities[],$F$12+$E208,4),"-"))</f>
        <v>-</v>
      </c>
      <c r="B208" s="147" t="str">
        <f>IF(ISERROR(INDEX(T_Activities[],$F$12+$E208,5)),"-",IF(AND($F208=$B$13+1,$G208=$A$10),INDEX(T_Activities[],$F$12+$E208,5),"-"))</f>
        <v>-</v>
      </c>
      <c r="C208" s="148" t="str">
        <f>IF(ISERROR(INDEX(T_Activities[],$F$12+$E208,2)),"-",IF(AND($F208=$B$13+1,$G208=$A$10),INDEX(T_Activities[],$F$12+$E208,2),"-"))</f>
        <v>-</v>
      </c>
      <c r="D208" s="15" t="str">
        <f>IF(ISERROR(INDEX(T_Activities[],$F$12+$E208,7)),"-",IF(AND($F208=$B$13+1,$G208=$A$10),INDEX(T_Activities[],$F$12+$E208,7),"-"))</f>
        <v>-</v>
      </c>
      <c r="E208" s="192">
        <v>86</v>
      </c>
      <c r="F208" s="193" t="e">
        <f>INDEX(T_Activities[[Week]:[Tasks]],$F$12+E208,1)</f>
        <v>#N/A</v>
      </c>
      <c r="G208" s="188" t="e">
        <f>IF(F208=$B$13+1,INDEX(T_Activities[],$F$12+$E208,6),"-")</f>
        <v>#N/A</v>
      </c>
      <c r="H208" s="10"/>
      <c r="I208" s="10"/>
      <c r="J208" s="10"/>
      <c r="K208" s="10"/>
      <c r="L208" s="10"/>
      <c r="M208" s="10"/>
      <c r="N208" s="10"/>
      <c r="O208" s="10"/>
      <c r="P208" s="10"/>
      <c r="Q208" s="10"/>
      <c r="R208" s="10"/>
    </row>
    <row r="209" spans="1:18">
      <c r="A209" s="146" t="str">
        <f>IF(ISERROR(INDEX(T_Activities[],$F$12+$E209,4)),"-",IF(AND($F209=$B$13+1,$G209=$A$10),INDEX(T_Activities[],$F$12+$E209,4),"-"))</f>
        <v>-</v>
      </c>
      <c r="B209" s="147" t="str">
        <f>IF(ISERROR(INDEX(T_Activities[],$F$12+$E209,5)),"-",IF(AND($F209=$B$13+1,$G209=$A$10),INDEX(T_Activities[],$F$12+$E209,5),"-"))</f>
        <v>-</v>
      </c>
      <c r="C209" s="148" t="str">
        <f>IF(ISERROR(INDEX(T_Activities[],$F$12+$E209,2)),"-",IF(AND($F209=$B$13+1,$G209=$A$10),INDEX(T_Activities[],$F$12+$E209,2),"-"))</f>
        <v>-</v>
      </c>
      <c r="D209" s="15" t="str">
        <f>IF(ISERROR(INDEX(T_Activities[],$F$12+$E209,7)),"-",IF(AND($F209=$B$13+1,$G209=$A$10),INDEX(T_Activities[],$F$12+$E209,7),"-"))</f>
        <v>-</v>
      </c>
      <c r="E209" s="192">
        <v>87</v>
      </c>
      <c r="F209" s="193" t="e">
        <f>INDEX(T_Activities[[Week]:[Tasks]],$F$12+E209,1)</f>
        <v>#N/A</v>
      </c>
      <c r="G209" s="188" t="e">
        <f>IF(F209=$B$13+1,INDEX(T_Activities[],$F$12+$E209,6),"-")</f>
        <v>#N/A</v>
      </c>
      <c r="H209" s="10"/>
      <c r="I209" s="10"/>
      <c r="J209" s="10"/>
      <c r="K209" s="10"/>
      <c r="L209" s="10"/>
      <c r="M209" s="10"/>
      <c r="N209" s="10"/>
      <c r="O209" s="10"/>
      <c r="P209" s="10"/>
      <c r="Q209" s="10"/>
      <c r="R209" s="10"/>
    </row>
    <row r="210" spans="1:18">
      <c r="A210" s="146" t="str">
        <f>IF(ISERROR(INDEX(T_Activities[],$F$12+$E210,4)),"-",IF(AND($F210=$B$13+1,$G210=$A$10),INDEX(T_Activities[],$F$12+$E210,4),"-"))</f>
        <v>-</v>
      </c>
      <c r="B210" s="147" t="str">
        <f>IF(ISERROR(INDEX(T_Activities[],$F$12+$E210,5)),"-",IF(AND($F210=$B$13+1,$G210=$A$10),INDEX(T_Activities[],$F$12+$E210,5),"-"))</f>
        <v>-</v>
      </c>
      <c r="C210" s="148" t="str">
        <f>IF(ISERROR(INDEX(T_Activities[],$F$12+$E210,2)),"-",IF(AND($F210=$B$13+1,$G210=$A$10),INDEX(T_Activities[],$F$12+$E210,2),"-"))</f>
        <v>-</v>
      </c>
      <c r="D210" s="15" t="str">
        <f>IF(ISERROR(INDEX(T_Activities[],$F$12+$E210,7)),"-",IF(AND($F210=$B$13+1,$G210=$A$10),INDEX(T_Activities[],$F$12+$E210,7),"-"))</f>
        <v>-</v>
      </c>
      <c r="E210" s="192">
        <v>88</v>
      </c>
      <c r="F210" s="193" t="e">
        <f>INDEX(T_Activities[[Week]:[Tasks]],$F$12+E210,1)</f>
        <v>#N/A</v>
      </c>
      <c r="G210" s="188" t="e">
        <f>IF(F210=$B$13+1,INDEX(T_Activities[],$F$12+$E210,6),"-")</f>
        <v>#N/A</v>
      </c>
      <c r="H210" s="10"/>
      <c r="I210" s="10"/>
      <c r="J210" s="10"/>
      <c r="K210" s="10"/>
      <c r="L210" s="10"/>
      <c r="M210" s="10"/>
      <c r="N210" s="10"/>
      <c r="O210" s="10"/>
      <c r="P210" s="10"/>
      <c r="Q210" s="10"/>
      <c r="R210" s="10"/>
    </row>
    <row r="211" spans="1:18">
      <c r="A211" s="146" t="str">
        <f>IF(ISERROR(INDEX(T_Activities[],$F$12+$E211,4)),"-",IF(AND($F211=$B$13+1,$G211=$A$10),INDEX(T_Activities[],$F$12+$E211,4),"-"))</f>
        <v>-</v>
      </c>
      <c r="B211" s="147" t="str">
        <f>IF(ISERROR(INDEX(T_Activities[],$F$12+$E211,5)),"-",IF(AND($F211=$B$13+1,$G211=$A$10),INDEX(T_Activities[],$F$12+$E211,5),"-"))</f>
        <v>-</v>
      </c>
      <c r="C211" s="148" t="str">
        <f>IF(ISERROR(INDEX(T_Activities[],$F$12+$E211,2)),"-",IF(AND($F211=$B$13+1,$G211=$A$10),INDEX(T_Activities[],$F$12+$E211,2),"-"))</f>
        <v>-</v>
      </c>
      <c r="D211" s="15" t="str">
        <f>IF(ISERROR(INDEX(T_Activities[],$F$12+$E211,7)),"-",IF(AND($F211=$B$13+1,$G211=$A$10),INDEX(T_Activities[],$F$12+$E211,7),"-"))</f>
        <v>-</v>
      </c>
      <c r="E211" s="192">
        <v>89</v>
      </c>
      <c r="F211" s="193" t="e">
        <f>INDEX(T_Activities[[Week]:[Tasks]],$F$12+E211,1)</f>
        <v>#N/A</v>
      </c>
      <c r="G211" s="188" t="e">
        <f>IF(F211=$B$13+1,INDEX(T_Activities[],$F$12+$E211,6),"-")</f>
        <v>#N/A</v>
      </c>
      <c r="H211" s="10"/>
      <c r="I211" s="10"/>
      <c r="J211" s="10"/>
      <c r="K211" s="10"/>
      <c r="L211" s="10"/>
      <c r="M211" s="10"/>
      <c r="N211" s="10"/>
      <c r="O211" s="10"/>
      <c r="P211" s="10"/>
      <c r="Q211" s="10"/>
      <c r="R211" s="10"/>
    </row>
    <row r="212" spans="1:18">
      <c r="A212" s="146" t="str">
        <f>IF(ISERROR(INDEX(T_Activities[],$F$12+$E212,4)),"-",IF(AND($F212=$B$13+1,$G212=$A$10),INDEX(T_Activities[],$F$12+$E212,4),"-"))</f>
        <v>-</v>
      </c>
      <c r="B212" s="147" t="str">
        <f>IF(ISERROR(INDEX(T_Activities[],$F$12+$E212,5)),"-",IF(AND($F212=$B$13+1,$G212=$A$10),INDEX(T_Activities[],$F$12+$E212,5),"-"))</f>
        <v>-</v>
      </c>
      <c r="C212" s="148" t="str">
        <f>IF(ISERROR(INDEX(T_Activities[],$F$12+$E212,2)),"-",IF(AND($F212=$B$13+1,$G212=$A$10),INDEX(T_Activities[],$F$12+$E212,2),"-"))</f>
        <v>-</v>
      </c>
      <c r="D212" s="15" t="str">
        <f>IF(ISERROR(INDEX(T_Activities[],$F$12+$E212,7)),"-",IF(AND($F212=$B$13+1,$G212=$A$10),INDEX(T_Activities[],$F$12+$E212,7),"-"))</f>
        <v>-</v>
      </c>
      <c r="E212" s="192">
        <v>90</v>
      </c>
      <c r="F212" s="193" t="e">
        <f>INDEX(T_Activities[[Week]:[Tasks]],$F$12+E212,1)</f>
        <v>#N/A</v>
      </c>
      <c r="G212" s="188" t="e">
        <f>IF(F212=$B$13+1,INDEX(T_Activities[],$F$12+$E212,6),"-")</f>
        <v>#N/A</v>
      </c>
      <c r="H212" s="10"/>
      <c r="I212" s="10"/>
      <c r="J212" s="10"/>
      <c r="K212" s="10"/>
      <c r="L212" s="10"/>
      <c r="M212" s="10"/>
      <c r="N212" s="10"/>
      <c r="O212" s="10"/>
      <c r="P212" s="10"/>
      <c r="Q212" s="10"/>
      <c r="R212" s="10"/>
    </row>
    <row r="213" spans="1:18">
      <c r="A213" s="146" t="str">
        <f>IF(ISERROR(INDEX(T_Activities[],$F$12+$E213,4)),"-",IF(AND($F213=$B$13+1,$G213=$A$10),INDEX(T_Activities[],$F$12+$E213,4),"-"))</f>
        <v>-</v>
      </c>
      <c r="B213" s="147" t="str">
        <f>IF(ISERROR(INDEX(T_Activities[],$F$12+$E213,5)),"-",IF(AND($F213=$B$13+1,$G213=$A$10),INDEX(T_Activities[],$F$12+$E213,5),"-"))</f>
        <v>-</v>
      </c>
      <c r="C213" s="148" t="str">
        <f>IF(ISERROR(INDEX(T_Activities[],$F$12+$E213,2)),"-",IF(AND($F213=$B$13+1,$G213=$A$10),INDEX(T_Activities[],$F$12+$E213,2),"-"))</f>
        <v>-</v>
      </c>
      <c r="D213" s="15" t="str">
        <f>IF(ISERROR(INDEX(T_Activities[],$F$12+$E213,7)),"-",IF(AND($F213=$B$13+1,$G213=$A$10),INDEX(T_Activities[],$F$12+$E213,7),"-"))</f>
        <v>-</v>
      </c>
      <c r="E213" s="192">
        <v>91</v>
      </c>
      <c r="F213" s="193" t="e">
        <f>INDEX(T_Activities[[Week]:[Tasks]],$F$12+E213,1)</f>
        <v>#N/A</v>
      </c>
      <c r="G213" s="188" t="e">
        <f>IF(F213=$B$13+1,INDEX(T_Activities[],$F$12+$E213,6),"-")</f>
        <v>#N/A</v>
      </c>
      <c r="H213" s="10"/>
      <c r="I213" s="10"/>
      <c r="J213" s="10"/>
      <c r="K213" s="10"/>
      <c r="L213" s="10"/>
      <c r="M213" s="10"/>
      <c r="N213" s="10"/>
      <c r="O213" s="10"/>
      <c r="P213" s="10"/>
      <c r="Q213" s="10"/>
      <c r="R213" s="10"/>
    </row>
    <row r="214" spans="1:18">
      <c r="A214" s="146" t="str">
        <f>IF(ISERROR(INDEX(T_Activities[],$F$12+$E214,4)),"-",IF(AND($F214=$B$13+1,$G214=$A$10),INDEX(T_Activities[],$F$12+$E214,4),"-"))</f>
        <v>-</v>
      </c>
      <c r="B214" s="147" t="str">
        <f>IF(ISERROR(INDEX(T_Activities[],$F$12+$E214,5)),"-",IF(AND($F214=$B$13+1,$G214=$A$10),INDEX(T_Activities[],$F$12+$E214,5),"-"))</f>
        <v>-</v>
      </c>
      <c r="C214" s="148" t="str">
        <f>IF(ISERROR(INDEX(T_Activities[],$F$12+$E214,2)),"-",IF(AND($F214=$B$13+1,$G214=$A$10),INDEX(T_Activities[],$F$12+$E214,2),"-"))</f>
        <v>-</v>
      </c>
      <c r="D214" s="15" t="str">
        <f>IF(ISERROR(INDEX(T_Activities[],$F$12+$E214,7)),"-",IF(AND($F214=$B$13+1,$G214=$A$10),INDEX(T_Activities[],$F$12+$E214,7),"-"))</f>
        <v>-</v>
      </c>
      <c r="E214" s="192">
        <v>92</v>
      </c>
      <c r="F214" s="193" t="e">
        <f>INDEX(T_Activities[[Week]:[Tasks]],$F$12+E214,1)</f>
        <v>#N/A</v>
      </c>
      <c r="G214" s="188" t="e">
        <f>IF(F214=$B$13+1,INDEX(T_Activities[],$F$12+$E214,6),"-")</f>
        <v>#N/A</v>
      </c>
      <c r="H214" s="10"/>
      <c r="I214" s="10"/>
      <c r="J214" s="10"/>
      <c r="K214" s="10"/>
      <c r="L214" s="10"/>
      <c r="M214" s="10"/>
      <c r="N214" s="10"/>
      <c r="O214" s="10"/>
      <c r="P214" s="10"/>
      <c r="Q214" s="10"/>
      <c r="R214" s="10"/>
    </row>
    <row r="215" spans="1:18">
      <c r="A215" s="146" t="str">
        <f>IF(ISERROR(INDEX(T_Activities[],$F$12+$E215,4)),"-",IF(AND($F215=$B$13+1,$G215=$A$10),INDEX(T_Activities[],$F$12+$E215,4),"-"))</f>
        <v>-</v>
      </c>
      <c r="B215" s="147" t="str">
        <f>IF(ISERROR(INDEX(T_Activities[],$F$12+$E215,5)),"-",IF(AND($F215=$B$13+1,$G215=$A$10),INDEX(T_Activities[],$F$12+$E215,5),"-"))</f>
        <v>-</v>
      </c>
      <c r="C215" s="148" t="str">
        <f>IF(ISERROR(INDEX(T_Activities[],$F$12+$E215,2)),"-",IF(AND($F215=$B$13+1,$G215=$A$10),INDEX(T_Activities[],$F$12+$E215,2),"-"))</f>
        <v>-</v>
      </c>
      <c r="D215" s="15" t="str">
        <f>IF(ISERROR(INDEX(T_Activities[],$F$12+$E215,7)),"-",IF(AND($F215=$B$13+1,$G215=$A$10),INDEX(T_Activities[],$F$12+$E215,7),"-"))</f>
        <v>-</v>
      </c>
      <c r="E215" s="192">
        <v>93</v>
      </c>
      <c r="F215" s="193" t="e">
        <f>INDEX(T_Activities[[Week]:[Tasks]],$F$12+E215,1)</f>
        <v>#N/A</v>
      </c>
      <c r="G215" s="188" t="e">
        <f>IF(F215=$B$13+1,INDEX(T_Activities[],$F$12+$E215,6),"-")</f>
        <v>#N/A</v>
      </c>
      <c r="H215" s="10"/>
      <c r="I215" s="10"/>
      <c r="J215" s="10"/>
      <c r="K215" s="10"/>
      <c r="L215" s="10"/>
      <c r="M215" s="10"/>
      <c r="N215" s="10"/>
      <c r="O215" s="10"/>
      <c r="P215" s="10"/>
      <c r="Q215" s="10"/>
      <c r="R215" s="10"/>
    </row>
    <row r="216" spans="1:18">
      <c r="A216" s="146" t="str">
        <f>IF(ISERROR(INDEX(T_Activities[],$F$12+$E216,4)),"-",IF(AND($F216=$B$13+1,$G216=$A$10),INDEX(T_Activities[],$F$12+$E216,4),"-"))</f>
        <v>-</v>
      </c>
      <c r="B216" s="147" t="str">
        <f>IF(ISERROR(INDEX(T_Activities[],$F$12+$E216,5)),"-",IF(AND($F216=$B$13+1,$G216=$A$10),INDEX(T_Activities[],$F$12+$E216,5),"-"))</f>
        <v>-</v>
      </c>
      <c r="C216" s="148" t="str">
        <f>IF(ISERROR(INDEX(T_Activities[],$F$12+$E216,2)),"-",IF(AND($F216=$B$13+1,$G216=$A$10),INDEX(T_Activities[],$F$12+$E216,2),"-"))</f>
        <v>-</v>
      </c>
      <c r="D216" s="15" t="str">
        <f>IF(ISERROR(INDEX(T_Activities[],$F$12+$E216,7)),"-",IF(AND($F216=$B$13+1,$G216=$A$10),INDEX(T_Activities[],$F$12+$E216,7),"-"))</f>
        <v>-</v>
      </c>
      <c r="E216" s="192">
        <v>94</v>
      </c>
      <c r="F216" s="193" t="e">
        <f>INDEX(T_Activities[[Week]:[Tasks]],$F$12+E216,1)</f>
        <v>#N/A</v>
      </c>
      <c r="G216" s="188" t="e">
        <f>IF(F216=$B$13+1,INDEX(T_Activities[],$F$12+$E216,6),"-")</f>
        <v>#N/A</v>
      </c>
      <c r="H216" s="10"/>
      <c r="I216" s="10"/>
      <c r="J216" s="10"/>
      <c r="K216" s="10"/>
      <c r="L216" s="10"/>
      <c r="M216" s="10"/>
      <c r="N216" s="10"/>
      <c r="O216" s="10"/>
      <c r="P216" s="10"/>
      <c r="Q216" s="10"/>
      <c r="R216" s="10"/>
    </row>
    <row r="217" spans="1:18">
      <c r="A217" s="146" t="str">
        <f>IF(ISERROR(INDEX(T_Activities[],$F$12+$E217,4)),"-",IF(AND($F217=$B$13+1,$G217=$A$10),INDEX(T_Activities[],$F$12+$E217,4),"-"))</f>
        <v>-</v>
      </c>
      <c r="B217" s="147" t="str">
        <f>IF(ISERROR(INDEX(T_Activities[],$F$12+$E217,5)),"-",IF(AND($F217=$B$13+1,$G217=$A$10),INDEX(T_Activities[],$F$12+$E217,5),"-"))</f>
        <v>-</v>
      </c>
      <c r="C217" s="148" t="str">
        <f>IF(ISERROR(INDEX(T_Activities[],$F$12+$E217,2)),"-",IF(AND($F217=$B$13+1,$G217=$A$10),INDEX(T_Activities[],$F$12+$E217,2),"-"))</f>
        <v>-</v>
      </c>
      <c r="D217" s="15" t="str">
        <f>IF(ISERROR(INDEX(T_Activities[],$F$12+$E217,7)),"-",IF(AND($F217=$B$13+1,$G217=$A$10),INDEX(T_Activities[],$F$12+$E217,7),"-"))</f>
        <v>-</v>
      </c>
      <c r="E217" s="192">
        <v>95</v>
      </c>
      <c r="F217" s="193" t="e">
        <f>INDEX(T_Activities[[Week]:[Tasks]],$F$12+E217,1)</f>
        <v>#N/A</v>
      </c>
      <c r="G217" s="188" t="e">
        <f>IF(F217=$B$13+1,INDEX(T_Activities[],$F$12+$E217,6),"-")</f>
        <v>#N/A</v>
      </c>
      <c r="H217" s="10"/>
      <c r="I217" s="10"/>
      <c r="J217" s="10"/>
      <c r="K217" s="10"/>
      <c r="L217" s="10"/>
      <c r="M217" s="10"/>
      <c r="N217" s="10"/>
      <c r="O217" s="10"/>
      <c r="P217" s="10"/>
      <c r="Q217" s="10"/>
      <c r="R217" s="10"/>
    </row>
    <row r="218" spans="1:18">
      <c r="A218" s="146" t="str">
        <f>IF(ISERROR(INDEX(T_Activities[],$F$12+$E218,4)),"-",IF(AND($F218=$B$13+1,$G218=$A$10),INDEX(T_Activities[],$F$12+$E218,4),"-"))</f>
        <v>-</v>
      </c>
      <c r="B218" s="147" t="str">
        <f>IF(ISERROR(INDEX(T_Activities[],$F$12+$E218,5)),"-",IF(AND($F218=$B$13+1,$G218=$A$10),INDEX(T_Activities[],$F$12+$E218,5),"-"))</f>
        <v>-</v>
      </c>
      <c r="C218" s="148" t="str">
        <f>IF(ISERROR(INDEX(T_Activities[],$F$12+$E218,2)),"-",IF(AND($F218=$B$13+1,$G218=$A$10),INDEX(T_Activities[],$F$12+$E218,2),"-"))</f>
        <v>-</v>
      </c>
      <c r="D218" s="15" t="str">
        <f>IF(ISERROR(INDEX(T_Activities[],$F$12+$E218,7)),"-",IF(AND($F218=$B$13+1,$G218=$A$10),INDEX(T_Activities[],$F$12+$E218,7),"-"))</f>
        <v>-</v>
      </c>
      <c r="E218" s="192">
        <v>96</v>
      </c>
      <c r="F218" s="193" t="e">
        <f>INDEX(T_Activities[[Week]:[Tasks]],$F$12+E218,1)</f>
        <v>#N/A</v>
      </c>
      <c r="G218" s="188" t="e">
        <f>IF(F218=$B$13+1,INDEX(T_Activities[],$F$12+$E218,6),"-")</f>
        <v>#N/A</v>
      </c>
      <c r="H218" s="10"/>
      <c r="I218" s="10"/>
      <c r="J218" s="10"/>
      <c r="K218" s="10"/>
      <c r="L218" s="10"/>
      <c r="M218" s="10"/>
      <c r="N218" s="10"/>
      <c r="O218" s="10"/>
      <c r="P218" s="10"/>
      <c r="Q218" s="10"/>
      <c r="R218" s="10"/>
    </row>
    <row r="219" spans="1:18">
      <c r="A219" s="146" t="str">
        <f>IF(ISERROR(INDEX(T_Activities[],$F$12+$E219,4)),"-",IF(AND($F219=$B$13+1,$G219=$A$10),INDEX(T_Activities[],$F$12+$E219,4),"-"))</f>
        <v>-</v>
      </c>
      <c r="B219" s="147" t="str">
        <f>IF(ISERROR(INDEX(T_Activities[],$F$12+$E219,5)),"-",IF(AND($F219=$B$13+1,$G219=$A$10),INDEX(T_Activities[],$F$12+$E219,5),"-"))</f>
        <v>-</v>
      </c>
      <c r="C219" s="148" t="str">
        <f>IF(ISERROR(INDEX(T_Activities[],$F$12+$E219,2)),"-",IF(AND($F219=$B$13+1,$G219=$A$10),INDEX(T_Activities[],$F$12+$E219,2),"-"))</f>
        <v>-</v>
      </c>
      <c r="D219" s="15" t="str">
        <f>IF(ISERROR(INDEX(T_Activities[],$F$12+$E219,7)),"-",IF(AND($F219=$B$13+1,$G219=$A$10),INDEX(T_Activities[],$F$12+$E219,7),"-"))</f>
        <v>-</v>
      </c>
      <c r="E219" s="192">
        <v>97</v>
      </c>
      <c r="F219" s="193" t="e">
        <f>INDEX(T_Activities[[Week]:[Tasks]],$F$12+E219,1)</f>
        <v>#N/A</v>
      </c>
      <c r="G219" s="188" t="e">
        <f>IF(F219=$B$13+1,INDEX(T_Activities[],$F$12+$E219,6),"-")</f>
        <v>#N/A</v>
      </c>
      <c r="H219" s="10"/>
      <c r="I219" s="10"/>
      <c r="J219" s="10"/>
      <c r="K219" s="10"/>
      <c r="L219" s="10"/>
      <c r="M219" s="10"/>
      <c r="N219" s="10"/>
      <c r="O219" s="10"/>
      <c r="P219" s="10"/>
      <c r="Q219" s="10"/>
      <c r="R219" s="10"/>
    </row>
    <row r="220" spans="1:18">
      <c r="A220" s="146" t="str">
        <f>IF(ISERROR(INDEX(T_Activities[],$F$12+$E220,4)),"-",IF(AND($F220=$B$13+1,$G220=$A$10),INDEX(T_Activities[],$F$12+$E220,4),"-"))</f>
        <v>-</v>
      </c>
      <c r="B220" s="147" t="str">
        <f>IF(ISERROR(INDEX(T_Activities[],$F$12+$E220,5)),"-",IF(AND($F220=$B$13+1,$G220=$A$10),INDEX(T_Activities[],$F$12+$E220,5),"-"))</f>
        <v>-</v>
      </c>
      <c r="C220" s="148" t="str">
        <f>IF(ISERROR(INDEX(T_Activities[],$F$12+$E220,2)),"-",IF(AND($F220=$B$13+1,$G220=$A$10),INDEX(T_Activities[],$F$12+$E220,2),"-"))</f>
        <v>-</v>
      </c>
      <c r="D220" s="15" t="str">
        <f>IF(ISERROR(INDEX(T_Activities[],$F$12+$E220,7)),"-",IF(AND($F220=$B$13+1,$G220=$A$10),INDEX(T_Activities[],$F$12+$E220,7),"-"))</f>
        <v>-</v>
      </c>
      <c r="E220" s="192">
        <v>98</v>
      </c>
      <c r="F220" s="193" t="e">
        <f>INDEX(T_Activities[[Week]:[Tasks]],$F$12+E220,1)</f>
        <v>#N/A</v>
      </c>
      <c r="G220" s="188" t="e">
        <f>IF(F220=$B$13+1,INDEX(T_Activities[],$F$12+$E220,6),"-")</f>
        <v>#N/A</v>
      </c>
      <c r="H220" s="10"/>
      <c r="I220" s="10"/>
      <c r="J220" s="10"/>
      <c r="K220" s="10"/>
      <c r="L220" s="10"/>
      <c r="M220" s="10"/>
      <c r="N220" s="10"/>
      <c r="O220" s="10"/>
      <c r="P220" s="10"/>
      <c r="Q220" s="10"/>
      <c r="R220" s="10"/>
    </row>
    <row r="221" spans="1:18">
      <c r="A221" s="146" t="str">
        <f>IF(ISERROR(INDEX(T_Activities[],$F$12+$E221,4)),"-",IF(AND($F221=$B$13+1,$G221=$A$10),INDEX(T_Activities[],$F$12+$E221,4),"-"))</f>
        <v>-</v>
      </c>
      <c r="B221" s="147" t="str">
        <f>IF(ISERROR(INDEX(T_Activities[],$F$12+$E221,5)),"-",IF(AND($F221=$B$13+1,$G221=$A$10),INDEX(T_Activities[],$F$12+$E221,5),"-"))</f>
        <v>-</v>
      </c>
      <c r="C221" s="148" t="str">
        <f>IF(ISERROR(INDEX(T_Activities[],$F$12+$E221,2)),"-",IF(AND($F221=$B$13+1,$G221=$A$10),INDEX(T_Activities[],$F$12+$E221,2),"-"))</f>
        <v>-</v>
      </c>
      <c r="D221" s="15" t="str">
        <f>IF(ISERROR(INDEX(T_Activities[],$F$12+$E221,7)),"-",IF(AND($F221=$B$13+1,$G221=$A$10),INDEX(T_Activities[],$F$12+$E221,7),"-"))</f>
        <v>-</v>
      </c>
      <c r="E221" s="192">
        <v>99</v>
      </c>
      <c r="F221" s="193" t="e">
        <f>INDEX(T_Activities[[Week]:[Tasks]],$F$12+E221,1)</f>
        <v>#N/A</v>
      </c>
      <c r="G221" s="188" t="e">
        <f>IF(F221=$B$13+1,INDEX(T_Activities[],$F$12+$E221,6),"-")</f>
        <v>#N/A</v>
      </c>
      <c r="H221" s="10"/>
      <c r="I221" s="10"/>
      <c r="J221" s="10"/>
      <c r="K221" s="10"/>
      <c r="L221" s="10"/>
      <c r="M221" s="10"/>
      <c r="N221" s="10"/>
      <c r="O221" s="10"/>
      <c r="P221" s="10"/>
      <c r="Q221" s="10"/>
      <c r="R221" s="10"/>
    </row>
    <row r="222" spans="1:18">
      <c r="A222" s="140"/>
      <c r="B222" s="141"/>
      <c r="C222" s="136"/>
      <c r="E222" s="142"/>
      <c r="F222" s="143"/>
      <c r="G222" s="144"/>
      <c r="H222" s="10"/>
      <c r="I222" s="10"/>
      <c r="J222" s="10"/>
      <c r="K222" s="10"/>
      <c r="L222" s="10"/>
      <c r="M222" s="10"/>
      <c r="N222" s="10"/>
      <c r="O222" s="10"/>
      <c r="P222" s="10"/>
      <c r="Q222" s="10"/>
      <c r="R222" s="10"/>
    </row>
    <row r="223" spans="1:18" ht="20">
      <c r="A223" s="310" t="s">
        <v>96</v>
      </c>
      <c r="B223" s="311"/>
      <c r="C223" s="311"/>
      <c r="E223" s="41"/>
      <c r="F223" s="41"/>
      <c r="H223" s="10"/>
      <c r="I223" s="10"/>
      <c r="J223" s="10"/>
      <c r="K223" s="10"/>
      <c r="L223" s="10"/>
      <c r="M223" s="10"/>
      <c r="N223" s="10"/>
      <c r="O223" s="10"/>
      <c r="P223" s="10"/>
      <c r="Q223" s="10"/>
      <c r="R223" s="10"/>
    </row>
    <row r="224" spans="1:18">
      <c r="A224" s="81" t="s">
        <v>93</v>
      </c>
      <c r="B224" s="81" t="s">
        <v>137</v>
      </c>
      <c r="C224" s="81" t="s">
        <v>166</v>
      </c>
      <c r="E224" s="189" t="s">
        <v>19</v>
      </c>
      <c r="F224" s="190" t="s">
        <v>12</v>
      </c>
      <c r="G224" s="191" t="s">
        <v>11</v>
      </c>
      <c r="H224" s="191" t="s">
        <v>17</v>
      </c>
      <c r="I224" s="10"/>
      <c r="J224" s="10"/>
      <c r="K224" s="10"/>
      <c r="L224" s="10"/>
      <c r="M224" s="10"/>
      <c r="N224" s="103"/>
      <c r="O224" s="10"/>
      <c r="P224" s="10"/>
      <c r="Q224" s="10"/>
      <c r="R224" s="10"/>
    </row>
    <row r="225" spans="1:18">
      <c r="A225" s="105" t="str">
        <f>IF(ISERROR(INDEX(T_Issues[],$E$15+$E225,5)),"-",IF(AND($F225=$B$13,$H225="Open",$G225=$A$10),INDEX(T_Issues[],$E$15+$E225,5),"-"))</f>
        <v>-</v>
      </c>
      <c r="B225" s="80" t="str">
        <f>IF(ISERROR(INDEX(T_Issues[],$E$15+$E225,6)),"-",IF(AND($F225=$B$13,$H225="Open",$G225=$A$10),INDEX(T_Issues[],$E$15+$E225,6),"-"))</f>
        <v>-</v>
      </c>
      <c r="C225" s="105" t="str">
        <f>IF(ISERROR(INDEX(T_Issues[],$E$15+$E225,7)),"-",IF(AND($F225=$B$13,$H225="Open",$G225=$A$10),INDEX(T_Issues[],$E$15+$E225,7),"-"))</f>
        <v>-</v>
      </c>
      <c r="E225" s="212">
        <v>0</v>
      </c>
      <c r="F225" s="193">
        <f>INDEX(T_Issues[],$E$15+E122,2)</f>
        <v>1</v>
      </c>
      <c r="G225" s="194">
        <f>IF(F225=$B$13,INDEX(T_Issues[],$E$15+E225,8),"-")</f>
        <v>0</v>
      </c>
      <c r="H225" s="188">
        <f>IF($F225=$B$13,INDEX(T_Issues[],$E$15+E225,9),"-")</f>
        <v>0</v>
      </c>
      <c r="I225" s="10"/>
      <c r="J225" s="10"/>
      <c r="K225" s="10"/>
      <c r="L225" s="10"/>
      <c r="M225" s="10"/>
      <c r="N225" s="10"/>
      <c r="O225" s="10"/>
      <c r="P225" s="10"/>
      <c r="Q225" s="10"/>
      <c r="R225" s="10"/>
    </row>
    <row r="226" spans="1:18">
      <c r="A226" s="105" t="str">
        <f>IF(ISERROR(INDEX(T_Issues[],$E$15+$E226,5)),"-",IF(AND($F226=$B$13,$H226="Open",$G226=$A$10),INDEX(T_Issues[],$E$15+$E226,5),"-"))</f>
        <v>-</v>
      </c>
      <c r="B226" s="80" t="str">
        <f>IF(ISERROR(INDEX(T_Issues[],$E$15+$E226,6)),"-",IF(AND($F226=$B$13,$H226="Open",$G226=$A$10),INDEX(T_Issues[],$E$15+$E226,6),"-"))</f>
        <v>-</v>
      </c>
      <c r="C226" s="105" t="str">
        <f>IF(ISERROR(INDEX(T_Issues[],$E$15+$E226,7)),"-",IF(AND($F226=$B$13,$H226="Open",$G226=$A$10),INDEX(T_Issues[],$E$15+$E226,7),"-"))</f>
        <v>-</v>
      </c>
      <c r="E226" s="213">
        <v>1</v>
      </c>
      <c r="F226" s="193">
        <f>INDEX(T_Issues[],$E$15+E123,2)</f>
        <v>1</v>
      </c>
      <c r="G226" s="194">
        <f>IF(F226=$B$13,INDEX(T_Issues[],$E$15+E226,8),"-")</f>
        <v>0</v>
      </c>
      <c r="H226" s="188">
        <f>IF($F226=$B$13,INDEX(T_Issues[],$E$15+E226,9),"-")</f>
        <v>0</v>
      </c>
      <c r="I226" s="10"/>
      <c r="J226" s="10"/>
      <c r="K226" s="10"/>
      <c r="L226" s="10"/>
      <c r="M226" s="10"/>
      <c r="N226" s="10"/>
      <c r="O226" s="10"/>
      <c r="P226" s="10"/>
      <c r="Q226" s="10"/>
      <c r="R226" s="10"/>
    </row>
    <row r="227" spans="1:18">
      <c r="A227" s="105" t="str">
        <f>IF(ISERROR(INDEX(T_Issues[],$E$15+$E227,5)),"-",IF(AND($F227=$B$13,$H227="Open",$G227=$A$10),INDEX(T_Issues[],$E$15+$E227,5),"-"))</f>
        <v>-</v>
      </c>
      <c r="B227" s="80" t="str">
        <f>IF(ISERROR(INDEX(T_Issues[],$E$15+$E227,6)),"-",IF(AND($F227=$B$13,$H227="Open",$G227=$A$10),INDEX(T_Issues[],$E$15+$E227,6),"-"))</f>
        <v>-</v>
      </c>
      <c r="C227" s="105" t="str">
        <f>IF(ISERROR(INDEX(T_Issues[],$E$15+$E227,7)),"-",IF(AND($F227=$B$13,$H227="Open",$G227=$A$10),INDEX(T_Issues[],$E$15+$E227,7),"-"))</f>
        <v>-</v>
      </c>
      <c r="E227" s="213">
        <v>2</v>
      </c>
      <c r="F227" s="193" t="e">
        <f>INDEX(T_Issues[],$E$15+E124,2)</f>
        <v>#REF!</v>
      </c>
      <c r="G227" s="194" t="e">
        <f>IF(F227=$B$13,INDEX(T_Issues[],$E$15+E227,8),"-")</f>
        <v>#REF!</v>
      </c>
      <c r="H227" s="188" t="e">
        <f>IF($F227=$B$13,INDEX(T_Issues[],$E$15+E227,9),"-")</f>
        <v>#REF!</v>
      </c>
      <c r="I227" s="10"/>
      <c r="J227" s="10"/>
      <c r="K227" s="10"/>
      <c r="L227" s="10"/>
      <c r="M227" s="10"/>
      <c r="N227" s="10"/>
      <c r="O227" s="10"/>
      <c r="P227" s="10"/>
      <c r="Q227" s="10"/>
      <c r="R227" s="10"/>
    </row>
    <row r="228" spans="1:18">
      <c r="A228" s="105" t="str">
        <f>IF(ISERROR(INDEX(T_Issues[],$E$15+$E228,5)),"-",IF(AND($F228=$B$13,$H228="Open",$G228=$A$10),INDEX(T_Issues[],$E$15+$E228,5),"-"))</f>
        <v>-</v>
      </c>
      <c r="B228" s="80" t="str">
        <f>IF(ISERROR(INDEX(T_Issues[],$E$15+$E228,6)),"-",IF(AND($F228=$B$13,$H228="Open",$G228=$A$10),INDEX(T_Issues[],$E$15+$E228,6),"-"))</f>
        <v>-</v>
      </c>
      <c r="C228" s="105" t="str">
        <f>IF(ISERROR(INDEX(T_Issues[],$E$15+$E228,7)),"-",IF(AND($F228=$B$13,$H228="Open",$G228=$A$10),INDEX(T_Issues[],$E$15+$E228,7),"-"))</f>
        <v>-</v>
      </c>
      <c r="E228" s="213">
        <v>3</v>
      </c>
      <c r="F228" s="193" t="e">
        <f>INDEX(T_Issues[],$E$15+E125,2)</f>
        <v>#REF!</v>
      </c>
      <c r="G228" s="194" t="e">
        <f>IF(F228=$B$13,INDEX(T_Issues[],$E$15+E228,8),"-")</f>
        <v>#REF!</v>
      </c>
      <c r="H228" s="188" t="e">
        <f>IF($F228=$B$13,INDEX(T_Issues[],$E$15+E228,9),"-")</f>
        <v>#REF!</v>
      </c>
      <c r="I228" s="10"/>
      <c r="J228" s="10"/>
      <c r="K228" s="10"/>
      <c r="L228" s="10"/>
      <c r="M228" s="10"/>
      <c r="N228" s="10"/>
      <c r="O228" s="10"/>
      <c r="P228" s="10"/>
      <c r="Q228" s="10"/>
      <c r="R228" s="10"/>
    </row>
    <row r="229" spans="1:18">
      <c r="A229" s="105" t="str">
        <f>IF(ISERROR(INDEX(T_Issues[],$E$15+$E229,5)),"-",IF(AND($F229=$B$13,$H229="Open",$G229=$A$10),INDEX(T_Issues[],$E$15+$E229,5),"-"))</f>
        <v>-</v>
      </c>
      <c r="B229" s="80" t="str">
        <f>IF(ISERROR(INDEX(T_Issues[],$E$15+$E229,6)),"-",IF(AND($F229=$B$13,$H229="Open",$G229=$A$10),INDEX(T_Issues[],$E$15+$E229,6),"-"))</f>
        <v>-</v>
      </c>
      <c r="C229" s="105" t="str">
        <f>IF(ISERROR(INDEX(T_Issues[],$E$15+$E229,7)),"-",IF(AND($F229=$B$13,$H229="Open",$G229=$A$10),INDEX(T_Issues[],$E$15+$E229,7),"-"))</f>
        <v>-</v>
      </c>
      <c r="E229" s="213">
        <v>4</v>
      </c>
      <c r="F229" s="193" t="e">
        <f>INDEX(T_Issues[],$E$15+E126,2)</f>
        <v>#REF!</v>
      </c>
      <c r="G229" s="194" t="e">
        <f>IF(F229=$B$13,INDEX(T_Issues[],$E$15+E229,8),"-")</f>
        <v>#REF!</v>
      </c>
      <c r="H229" s="188" t="e">
        <f>IF($F229=$B$13,INDEX(T_Issues[],$E$15+E229,9),"-")</f>
        <v>#REF!</v>
      </c>
      <c r="I229" s="10"/>
      <c r="J229" s="10"/>
      <c r="K229" s="10"/>
      <c r="L229" s="10"/>
      <c r="M229" s="10"/>
      <c r="N229" s="10"/>
      <c r="O229" s="10"/>
      <c r="P229" s="10"/>
      <c r="Q229" s="10"/>
      <c r="R229" s="10"/>
    </row>
    <row r="230" spans="1:18">
      <c r="A230" s="105" t="str">
        <f>IF(ISERROR(INDEX(T_Issues[],$E$15+$E230,5)),"-",IF(AND($F230=$B$13,$H230="Open",$G230=$A$10),INDEX(T_Issues[],$E$15+$E230,5),"-"))</f>
        <v>-</v>
      </c>
      <c r="B230" s="80" t="str">
        <f>IF(ISERROR(INDEX(T_Issues[],$E$15+$E230,6)),"-",IF(AND($F230=$B$13,$H230="Open",$G230=$A$10),INDEX(T_Issues[],$E$15+$E230,6),"-"))</f>
        <v>-</v>
      </c>
      <c r="C230" s="105" t="str">
        <f>IF(ISERROR(INDEX(T_Issues[],$E$15+$E230,7)),"-",IF(AND($F230=$B$13,$H230="Open",$G230=$A$10),INDEX(T_Issues[],$E$15+$E230,7),"-"))</f>
        <v>-</v>
      </c>
      <c r="E230" s="213">
        <v>5</v>
      </c>
      <c r="F230" s="193" t="e">
        <f>INDEX(T_Issues[],$E$15+E127,2)</f>
        <v>#REF!</v>
      </c>
      <c r="G230" s="194" t="e">
        <f>IF(F230=$B$13,INDEX(T_Issues[],$E$15+E230,8),"-")</f>
        <v>#REF!</v>
      </c>
      <c r="H230" s="188" t="e">
        <f>IF($F230=$B$13,INDEX(T_Issues[],$E$15+E230,9),"-")</f>
        <v>#REF!</v>
      </c>
      <c r="I230" s="10"/>
      <c r="J230" s="10"/>
      <c r="K230" s="10"/>
      <c r="L230" s="10"/>
      <c r="M230" s="10"/>
      <c r="N230" s="10"/>
      <c r="O230" s="10"/>
      <c r="P230" s="10"/>
      <c r="Q230" s="10"/>
      <c r="R230" s="10"/>
    </row>
    <row r="231" spans="1:18" ht="27" customHeight="1">
      <c r="A231" s="229"/>
      <c r="B231" s="229"/>
      <c r="C231" s="229"/>
      <c r="H231" s="10"/>
      <c r="I231" s="10"/>
      <c r="J231" s="103"/>
      <c r="K231" s="10"/>
      <c r="L231" s="10"/>
      <c r="M231" s="10"/>
      <c r="N231" s="10"/>
      <c r="O231" s="10"/>
      <c r="P231" s="10"/>
      <c r="Q231" s="10"/>
      <c r="R231" s="10"/>
    </row>
    <row r="232" spans="1:18" ht="20">
      <c r="A232" s="310" t="s">
        <v>97</v>
      </c>
      <c r="B232" s="311"/>
      <c r="C232" s="311"/>
      <c r="E232" s="41"/>
      <c r="F232" s="41"/>
      <c r="H232" s="10"/>
      <c r="I232" s="10"/>
      <c r="J232" s="10"/>
      <c r="K232" s="10"/>
      <c r="L232" s="10"/>
      <c r="M232" s="10"/>
      <c r="N232" s="10"/>
      <c r="O232" s="10"/>
      <c r="P232" s="10"/>
      <c r="Q232" s="10"/>
      <c r="R232" s="10"/>
    </row>
    <row r="233" spans="1:18">
      <c r="A233" s="81" t="s">
        <v>93</v>
      </c>
      <c r="B233" s="81" t="s">
        <v>137</v>
      </c>
      <c r="C233" s="81" t="s">
        <v>167</v>
      </c>
      <c r="E233" s="189" t="s">
        <v>19</v>
      </c>
      <c r="F233" s="190" t="s">
        <v>12</v>
      </c>
      <c r="G233" s="191" t="s">
        <v>11</v>
      </c>
      <c r="H233" s="191" t="s">
        <v>17</v>
      </c>
      <c r="I233" s="10"/>
      <c r="J233" s="10"/>
      <c r="K233" s="10"/>
      <c r="L233" s="10"/>
      <c r="M233" s="10"/>
      <c r="N233" s="10"/>
      <c r="O233" s="10"/>
      <c r="P233" s="10"/>
      <c r="Q233" s="10"/>
      <c r="R233" s="10"/>
    </row>
    <row r="234" spans="1:18">
      <c r="A234" s="105" t="str">
        <f>IF(ISERROR(INDEX(T_Risks[],$F$15+$E234,5)),"-",IF(AND($F234=$B$13,$H234="Open",$G234=$A$10),INDEX(T_Risks[],$F$15+$E234,5),"-"))</f>
        <v>-</v>
      </c>
      <c r="B234" s="80" t="str">
        <f>IF(ISERROR(INDEX(T_Risks[],$F$15+$E234,6)),"-",IF(AND($F234=$B$13,$H234="Open",$G234=$A$10),INDEX(T_Risks[],$F$15+$E234,6),"-"))</f>
        <v>-</v>
      </c>
      <c r="C234" s="105" t="str">
        <f>IF(ISERROR(INDEX(T_Risks[],$F$15+$E234,7)),"-",IF(AND($F234=$B$13,$H234="Open",$G234=$A$10),INDEX(T_Risks[],$F$15+$E234,7),"-"))</f>
        <v>-</v>
      </c>
      <c r="E234" s="212">
        <v>0</v>
      </c>
      <c r="F234" s="193">
        <f>INDEX(T_Risks[],$F$15+E234,2)</f>
        <v>1</v>
      </c>
      <c r="G234" s="194">
        <f>IF(F234=$B$13,INDEX(T_Risks[],$F$15+E234,8),"-")</f>
        <v>0</v>
      </c>
      <c r="H234" s="188">
        <f>IF($F234=$B$13,INDEX(T_Risks[],$F$15+E234,9),"-")</f>
        <v>0</v>
      </c>
      <c r="I234" s="10"/>
      <c r="J234" s="10"/>
      <c r="K234" s="10"/>
      <c r="L234" s="10"/>
      <c r="M234" s="10"/>
      <c r="N234" s="10"/>
      <c r="O234" s="10"/>
      <c r="P234" s="10"/>
      <c r="Q234" s="10"/>
      <c r="R234" s="10"/>
    </row>
    <row r="235" spans="1:18">
      <c r="A235" s="105" t="str">
        <f>IF(ISERROR(INDEX(T_Risks[],$F$15+$E235,5)),"-",IF(AND($F235=$B$13,$H235="Open",$G235=$A$10),INDEX(T_Risks[],$F$15+$E235,5),"-"))</f>
        <v>-</v>
      </c>
      <c r="B235" s="80" t="str">
        <f>IF(ISERROR(INDEX(T_Risks[],$F$15+$E235,6)),"-",IF(AND($F235=$B$13,$H235="Open",$G235=$A$10),INDEX(T_Risks[],$F$15+$E235,6),"-"))</f>
        <v>-</v>
      </c>
      <c r="C235" s="105" t="str">
        <f>IF(ISERROR(INDEX(T_Risks[],$F$15+$E235,7)),"-",IF(AND($F235=$B$13,$H235="Open",$G235=$A$10),INDEX(T_Risks[],$F$15+$E235,7),"-"))</f>
        <v>-</v>
      </c>
      <c r="E235" s="213">
        <v>1</v>
      </c>
      <c r="F235" s="193">
        <f>INDEX(T_Risks[],$F$15+E235,2)</f>
        <v>1</v>
      </c>
      <c r="G235" s="194">
        <f>IF(F235=$B$13,INDEX(T_Risks[],$F$15+E235,8),"-")</f>
        <v>0</v>
      </c>
      <c r="H235" s="188">
        <f>IF($F235=$B$13,INDEX(T_Risks[],$F$15+E235,9),"-")</f>
        <v>0</v>
      </c>
      <c r="I235" s="10"/>
      <c r="J235" s="10"/>
      <c r="K235" s="10"/>
      <c r="L235" s="10"/>
      <c r="M235" s="10"/>
      <c r="N235" s="10"/>
      <c r="O235" s="10"/>
      <c r="P235" s="10"/>
      <c r="Q235" s="10"/>
      <c r="R235" s="10"/>
    </row>
    <row r="236" spans="1:18">
      <c r="A236" s="105" t="str">
        <f>IF(ISERROR(INDEX(T_Risks[],$F$15+$E236,5)),"-",IF(AND($F236=$B$13,$H236="Open",$G236=$A$10),INDEX(T_Risks[],$F$15+$E236,5),"-"))</f>
        <v>-</v>
      </c>
      <c r="B236" s="80" t="str">
        <f>IF(ISERROR(INDEX(T_Risks[],$F$15+$E236,6)),"-",IF(AND($F236=$B$13,$H236="Open",$G236=$A$10),INDEX(T_Risks[],$F$15+$E236,6),"-"))</f>
        <v>-</v>
      </c>
      <c r="C236" s="105" t="str">
        <f>IF(ISERROR(INDEX(T_Risks[],$F$15+$E236,7)),"-",IF(AND($F236=$B$13,$H236="Open",$G236=$A$10),INDEX(T_Risks[],$F$15+$E236,7),"-"))</f>
        <v>-</v>
      </c>
      <c r="E236" s="213">
        <v>2</v>
      </c>
      <c r="F236" s="193">
        <f>INDEX(T_Risks[],$F$15+E236,2)</f>
        <v>1</v>
      </c>
      <c r="G236" s="194">
        <f>IF(F236=$B$13,INDEX(T_Risks[],$F$15+E236,8),"-")</f>
        <v>0</v>
      </c>
      <c r="H236" s="188">
        <f>IF($F236=$B$13,INDEX(T_Risks[],$F$15+E236,9),"-")</f>
        <v>0</v>
      </c>
      <c r="I236" s="10"/>
      <c r="J236" s="10"/>
      <c r="K236" s="10"/>
      <c r="L236" s="10"/>
      <c r="M236" s="10"/>
      <c r="N236" s="10"/>
      <c r="O236" s="10"/>
      <c r="P236" s="10"/>
      <c r="Q236" s="10"/>
      <c r="R236" s="10"/>
    </row>
    <row r="237" spans="1:18">
      <c r="A237" s="105" t="str">
        <f>IF(ISERROR(INDEX(T_Risks[],$F$15+$E237,5)),"-",IF(AND($F237=$B$13,$H237="Open",$G237=$A$10),INDEX(T_Risks[],$F$15+$E237,5),"-"))</f>
        <v>-</v>
      </c>
      <c r="B237" s="80" t="str">
        <f>IF(ISERROR(INDEX(T_Risks[],$F$15+$E237,6)),"-",IF(AND($F237=$B$13,$H237="Open",$G237=$A$10),INDEX(T_Risks[],$F$15+$E237,6),"-"))</f>
        <v>-</v>
      </c>
      <c r="C237" s="105" t="str">
        <f>IF(ISERROR(INDEX(T_Risks[],$F$15+$E237,7)),"-",IF(AND($F237=$B$13,$H237="Open",$G237=$A$10),INDEX(T_Risks[],$F$15+$E237,7),"-"))</f>
        <v>-</v>
      </c>
      <c r="E237" s="213">
        <v>3</v>
      </c>
      <c r="F237" s="193">
        <f>INDEX(T_Risks[],$F$15+E237,2)</f>
        <v>1</v>
      </c>
      <c r="G237" s="194">
        <f>IF(F237=$B$13,INDEX(T_Risks[],$F$15+E237,8),"-")</f>
        <v>0</v>
      </c>
      <c r="H237" s="188">
        <f>IF($F237=$B$13,INDEX(T_Risks[],$F$15+E237,9),"-")</f>
        <v>0</v>
      </c>
      <c r="I237" s="10"/>
      <c r="J237" s="10"/>
      <c r="K237" s="10"/>
      <c r="L237" s="10"/>
      <c r="M237" s="10"/>
      <c r="N237" s="10"/>
      <c r="O237" s="10"/>
      <c r="P237" s="10"/>
      <c r="Q237" s="10"/>
      <c r="R237" s="10"/>
    </row>
    <row r="238" spans="1:18">
      <c r="A238" s="105" t="str">
        <f>IF(ISERROR(INDEX(T_Risks[],$F$15+$E238,5)),"-",IF(AND($F238=$B$13,$H238="Open",$G238=$A$10),INDEX(T_Risks[],$F$15+$E238,5),"-"))</f>
        <v>-</v>
      </c>
      <c r="B238" s="80" t="str">
        <f>IF(ISERROR(INDEX(T_Risks[],$F$15+$E238,6)),"-",IF(AND($F238=$B$13,$H238="Open",$G238=$A$10),INDEX(T_Risks[],$F$15+$E238,6),"-"))</f>
        <v>-</v>
      </c>
      <c r="C238" s="105" t="str">
        <f>IF(ISERROR(INDEX(T_Risks[],$F$15+$E238,7)),"-",IF(AND($F238=$B$13,$H238="Open",$G238=$A$10),INDEX(T_Risks[],$F$15+$E238,7),"-"))</f>
        <v>-</v>
      </c>
      <c r="E238" s="213">
        <v>4</v>
      </c>
      <c r="F238" s="193">
        <f>INDEX(T_Risks[],$F$15+E238,2)</f>
        <v>1</v>
      </c>
      <c r="G238" s="194">
        <f>IF(F238=$B$13,INDEX(T_Risks[],$F$15+E238,8),"-")</f>
        <v>0</v>
      </c>
      <c r="H238" s="188">
        <f>IF($F238=$B$13,INDEX(T_Risks[],$F$15+E238,9),"-")</f>
        <v>0</v>
      </c>
      <c r="I238" s="10"/>
      <c r="J238" s="10"/>
      <c r="K238" s="10"/>
      <c r="L238" s="10"/>
      <c r="M238" s="10"/>
      <c r="N238" s="10"/>
      <c r="O238" s="10"/>
      <c r="P238" s="10"/>
      <c r="Q238" s="10"/>
      <c r="R238" s="10"/>
    </row>
    <row r="239" spans="1:18">
      <c r="A239" s="105" t="str">
        <f>IF(ISERROR(INDEX(T_Risks[],$F$15+$E239,5)),"-",IF(AND($F239=$B$13,$H239="Open",$G239=$A$10),INDEX(T_Risks[],$F$15+$E239,5),"-"))</f>
        <v>-</v>
      </c>
      <c r="B239" s="80" t="str">
        <f>IF(ISERROR(INDEX(T_Risks[],$F$15+$E239,6)),"-",IF(AND($F239=$B$13,$H239="Open",$G239=$A$10),INDEX(T_Risks[],$F$15+$E239,6),"-"))</f>
        <v>-</v>
      </c>
      <c r="C239" s="105" t="str">
        <f>IF(ISERROR(INDEX(T_Risks[],$F$15+$E239,7)),"-",IF(AND($F239=$B$13,$H239="Open",$G239=$A$10),INDEX(T_Risks[],$F$15+$E239,7),"-"))</f>
        <v>-</v>
      </c>
      <c r="E239" s="213">
        <v>5</v>
      </c>
      <c r="F239" s="193" t="e">
        <f>INDEX(T_Risks[],$F$15+E239,2)</f>
        <v>#REF!</v>
      </c>
      <c r="G239" s="194" t="e">
        <f>IF(F239=$B$13,INDEX(T_Risks[],$F$15+E239,8),"-")</f>
        <v>#REF!</v>
      </c>
      <c r="H239" s="188" t="e">
        <f>IF($F239=$B$13,INDEX(T_Risks[],$F$15+E239,9),"-")</f>
        <v>#REF!</v>
      </c>
    </row>
  </sheetData>
  <sheetProtection selectLockedCells="1" autoFilter="0"/>
  <mergeCells count="7">
    <mergeCell ref="A232:C232"/>
    <mergeCell ref="A15:C16"/>
    <mergeCell ref="A1:A3"/>
    <mergeCell ref="A119:C119"/>
    <mergeCell ref="A223:C223"/>
    <mergeCell ref="A120:D120"/>
    <mergeCell ref="A17:D17"/>
  </mergeCells>
  <phoneticPr fontId="26" type="noConversion"/>
  <conditionalFormatting sqref="A19:C222 A223 A224:C231 A232 A233:C239">
    <cfRule type="expression" dxfId="11" priority="3">
      <formula>$A19="-"</formula>
    </cfRule>
  </conditionalFormatting>
  <conditionalFormatting sqref="B14">
    <cfRule type="containsText" dxfId="10" priority="15" operator="containsText" text="Red">
      <formula>NOT(ISERROR(SEARCH("Red",B14)))</formula>
    </cfRule>
    <cfRule type="containsText" dxfId="9" priority="16" operator="containsText" text="Orange">
      <formula>NOT(ISERROR(SEARCH("Orange",B14)))</formula>
    </cfRule>
    <cfRule type="containsText" dxfId="8" priority="17" operator="containsText" text="Green">
      <formula>NOT(ISERROR(SEARCH("Green",B14)))</formula>
    </cfRule>
  </conditionalFormatting>
  <conditionalFormatting sqref="C7 A10 B12">
    <cfRule type="containsBlanks" dxfId="7" priority="51">
      <formula>LEN(TRIM(A7))=0</formula>
    </cfRule>
  </conditionalFormatting>
  <conditionalFormatting sqref="D19:D118">
    <cfRule type="expression" dxfId="6" priority="2">
      <formula>$A19="-"</formula>
    </cfRule>
  </conditionalFormatting>
  <dataValidations count="3">
    <dataValidation allowBlank="1" showInputMessage="1" showErrorMessage="1" sqref="B19:B118 D19:D118" xr:uid="{00000000-0002-0000-0500-000000000000}"/>
    <dataValidation type="list" allowBlank="1" showInputMessage="1" showErrorMessage="1" sqref="A10" xr:uid="{00000000-0002-0000-0500-000001000000}">
      <formula1>NRProjectList</formula1>
    </dataValidation>
    <dataValidation type="list" allowBlank="1" showInputMessage="1" showErrorMessage="1" sqref="C7" xr:uid="{00000000-0002-0000-0500-000002000000}">
      <formula1>NRConsultantName</formula1>
    </dataValidation>
  </dataValidations>
  <pageMargins left="0.25" right="0.25" top="0.75" bottom="0.75" header="0.3" footer="0.3"/>
  <pageSetup paperSize="9" scale="55" fitToWidth="0" fitToHeight="0" orientation="portrait" r:id="rId1"/>
  <headerFooter>
    <oddFooter>&amp;LBusiness Analysts Pty Ltd
ABN: 45 110 689 702
www.business-analysis.com.au
info@business-analysis.com.au&amp;RPage &amp;P of &amp;N</oddFooter>
  </headerFooter>
  <drawing r:id="rId2"/>
  <legacyDrawing r:id="rId3"/>
  <tableParts count="4">
    <tablePart r:id="rId4"/>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Settings!$R$2:$R$4</xm:f>
          </x14:formula1>
          <xm:sqref>B14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239"/>
  <sheetViews>
    <sheetView showGridLines="0" view="pageBreakPreview" zoomScale="55" zoomScaleNormal="100" zoomScaleSheetLayoutView="55" workbookViewId="0">
      <selection activeCell="A8" sqref="A8"/>
    </sheetView>
  </sheetViews>
  <sheetFormatPr defaultColWidth="11" defaultRowHeight="15.5"/>
  <cols>
    <col min="1" max="1" width="78.3984375" style="15" customWidth="1"/>
    <col min="2" max="2" width="29.59765625" style="15" customWidth="1"/>
    <col min="3" max="3" width="34.796875" style="19" customWidth="1"/>
    <col min="4" max="4" width="28" style="10" customWidth="1"/>
    <col min="5" max="5" width="19.09765625" style="10" customWidth="1"/>
    <col min="6" max="6" width="11" style="37" hidden="1" customWidth="1"/>
    <col min="7" max="7" width="25.796875" style="37" hidden="1" customWidth="1"/>
    <col min="8" max="8" width="16.19921875" style="10" hidden="1" customWidth="1"/>
    <col min="9" max="9" width="15.3984375" style="85" hidden="1" customWidth="1"/>
    <col min="10" max="11" width="13" style="85" customWidth="1"/>
    <col min="12" max="12" width="35" style="85" customWidth="1"/>
    <col min="13" max="13" width="31.3984375" style="85" customWidth="1"/>
    <col min="14" max="17" width="13" style="85" customWidth="1"/>
    <col min="18" max="18" width="11" style="85" customWidth="1"/>
    <col min="19" max="19" width="38.19921875" style="85" bestFit="1" customWidth="1"/>
    <col min="20" max="20" width="34.59765625" style="85" bestFit="1" customWidth="1"/>
    <col min="21" max="16384" width="11" style="10"/>
  </cols>
  <sheetData>
    <row r="1" spans="1:17" ht="16" customHeight="1">
      <c r="A1" s="280" t="s">
        <v>106</v>
      </c>
      <c r="B1" s="31"/>
      <c r="C1" s="31"/>
      <c r="D1" s="31"/>
      <c r="F1" s="20"/>
      <c r="G1" s="20"/>
    </row>
    <row r="2" spans="1:17" ht="16" customHeight="1">
      <c r="A2" s="280"/>
      <c r="B2" s="31"/>
      <c r="C2" s="31"/>
      <c r="F2" s="20"/>
      <c r="G2" s="20"/>
    </row>
    <row r="3" spans="1:17" ht="16" customHeight="1">
      <c r="A3" s="280"/>
      <c r="B3" s="31"/>
      <c r="C3" s="31"/>
      <c r="F3" s="20"/>
      <c r="G3" s="20"/>
    </row>
    <row r="4" spans="1:17" ht="16" customHeight="1">
      <c r="A4" s="17"/>
      <c r="B4" s="43"/>
      <c r="C4" s="20"/>
    </row>
    <row r="5" spans="1:17" ht="16" customHeight="1">
      <c r="A5" s="20"/>
      <c r="B5" s="20"/>
      <c r="C5" s="20"/>
      <c r="G5" s="209"/>
    </row>
    <row r="6" spans="1:17" ht="17.5">
      <c r="A6" s="30" t="s">
        <v>0</v>
      </c>
      <c r="B6" s="32"/>
      <c r="C6" s="320" t="s">
        <v>3</v>
      </c>
      <c r="D6" s="320"/>
      <c r="F6" s="38"/>
      <c r="G6" s="38"/>
      <c r="H6" s="16"/>
    </row>
    <row r="7" spans="1:17" ht="40" customHeight="1">
      <c r="A7" s="68">
        <f>'1 Controls'!$A$9</f>
        <v>0</v>
      </c>
      <c r="B7" s="33"/>
      <c r="C7" s="300"/>
      <c r="D7" s="301"/>
      <c r="F7" s="39"/>
      <c r="G7" s="39"/>
      <c r="H7" s="33"/>
    </row>
    <row r="8" spans="1:17">
      <c r="A8" s="33"/>
      <c r="B8" s="33"/>
      <c r="C8" s="33"/>
      <c r="D8" s="33"/>
      <c r="F8" s="39"/>
      <c r="G8" s="39"/>
      <c r="H8" s="33"/>
    </row>
    <row r="9" spans="1:17">
      <c r="A9" s="77" t="s">
        <v>188</v>
      </c>
      <c r="B9" s="77" t="s">
        <v>183</v>
      </c>
      <c r="C9" s="77" t="s">
        <v>184</v>
      </c>
      <c r="D9" s="77" t="s">
        <v>185</v>
      </c>
      <c r="F9" s="39"/>
      <c r="G9" s="39"/>
      <c r="H9" s="33"/>
    </row>
    <row r="10" spans="1:17">
      <c r="A10" s="149"/>
      <c r="B10" s="233">
        <f>COUNTIF(T_ProjectList[Status Group],$A$10)</f>
        <v>0</v>
      </c>
      <c r="C10" s="231" t="str">
        <f>IF(ISERROR(SMALL(T_ProjectList[Target Stage End Date],1)),"-",SMALL(T_ProjectList[Target Stage End Date],1))</f>
        <v>-</v>
      </c>
      <c r="D10" s="231" t="str">
        <f>IF(ISERROR(SMALL(T_ProjectList[Target Stage End Date],2)),"-",SMALL(T_ProjectList[Target Stage End Date],2))</f>
        <v>-</v>
      </c>
      <c r="F10" s="39"/>
      <c r="G10" s="39"/>
      <c r="H10" s="225" t="s">
        <v>138</v>
      </c>
      <c r="I10" s="226" t="s">
        <v>139</v>
      </c>
    </row>
    <row r="11" spans="1:17">
      <c r="A11" s="103"/>
      <c r="B11" s="103"/>
      <c r="C11" s="103"/>
      <c r="D11" s="103"/>
      <c r="H11" s="227">
        <f>MATCH($B$13,T_Activities[Week],0)</f>
        <v>2</v>
      </c>
      <c r="I11" s="224" t="e">
        <f>MATCH($B$13+1,T_Activities[Week],0)</f>
        <v>#N/A</v>
      </c>
    </row>
    <row r="12" spans="1:17">
      <c r="A12" s="35" t="s">
        <v>86</v>
      </c>
      <c r="B12" s="104"/>
      <c r="F12" s="40"/>
      <c r="G12" s="40"/>
      <c r="H12" s="85"/>
      <c r="J12" s="21"/>
      <c r="K12" s="21"/>
      <c r="L12" s="21"/>
      <c r="M12" s="21"/>
      <c r="N12" s="21"/>
      <c r="O12" s="21"/>
      <c r="P12" s="21"/>
      <c r="Q12" s="21"/>
    </row>
    <row r="13" spans="1:17">
      <c r="A13" s="35" t="s">
        <v>105</v>
      </c>
      <c r="B13" s="256">
        <f>ROUNDUP((($B$12-'1 Controls'!$I$12)/7),0)</f>
        <v>1</v>
      </c>
      <c r="F13" s="40"/>
      <c r="G13" s="40"/>
      <c r="H13" s="225" t="s">
        <v>140</v>
      </c>
      <c r="I13" s="226" t="s">
        <v>141</v>
      </c>
      <c r="J13" s="21"/>
      <c r="K13" s="21"/>
      <c r="L13" s="21"/>
      <c r="M13" s="21"/>
      <c r="N13" s="21"/>
      <c r="O13" s="21"/>
      <c r="P13" s="21"/>
      <c r="Q13" s="21"/>
    </row>
    <row r="14" spans="1:17">
      <c r="A14" s="211" t="s">
        <v>226</v>
      </c>
      <c r="B14" s="257"/>
      <c r="F14" s="40"/>
      <c r="G14" s="40"/>
      <c r="H14" s="227">
        <f>MATCH($B$13,T_Issues[Period],0)</f>
        <v>1</v>
      </c>
      <c r="I14" s="224">
        <f>MATCH($B$13,T_Risks[Period],0)</f>
        <v>1</v>
      </c>
      <c r="J14" s="21"/>
      <c r="K14" s="21"/>
      <c r="L14" s="21"/>
      <c r="M14" s="21"/>
      <c r="N14" s="21"/>
      <c r="O14" s="21"/>
      <c r="P14" s="21"/>
      <c r="Q14" s="21"/>
    </row>
    <row r="15" spans="1:17" ht="16" customHeight="1">
      <c r="A15" s="312" t="str">
        <f>IF(B14="Green", Settings!$U$2, IF(B14="Orange", Settings!$U$3,Settings!$U$4))</f>
        <v>Identified issues or risks are likely to impact time, cost or quality of analysis work and no effective mitigation strategy is in place to remediate; OR Identified issues or materialised risks are actually impacting time, cost or quality of analysis work.</v>
      </c>
      <c r="B15" s="312"/>
      <c r="C15" s="312"/>
      <c r="D15" s="312"/>
      <c r="F15" s="40"/>
      <c r="G15" s="40"/>
      <c r="H15" s="21"/>
      <c r="I15" s="21"/>
      <c r="J15" s="21"/>
      <c r="K15" s="21"/>
      <c r="L15" s="21"/>
      <c r="M15" s="21"/>
      <c r="N15" s="21"/>
      <c r="O15" s="21"/>
      <c r="P15" s="21"/>
      <c r="Q15" s="21"/>
    </row>
    <row r="16" spans="1:17">
      <c r="A16" s="312"/>
      <c r="B16" s="312"/>
      <c r="C16" s="312"/>
      <c r="D16" s="312"/>
      <c r="F16" s="40"/>
      <c r="G16" s="40"/>
      <c r="H16" s="21"/>
      <c r="I16" s="21"/>
      <c r="J16" s="21"/>
      <c r="K16" s="21"/>
      <c r="L16" s="21"/>
      <c r="M16" s="21"/>
      <c r="N16" s="21"/>
      <c r="O16" s="21"/>
      <c r="P16" s="21"/>
      <c r="Q16" s="21"/>
    </row>
    <row r="17" spans="1:18" ht="28" customHeight="1">
      <c r="A17" s="318" t="s">
        <v>77</v>
      </c>
      <c r="B17" s="319"/>
      <c r="C17" s="319"/>
      <c r="D17" s="319"/>
      <c r="E17" s="317"/>
      <c r="F17" s="42"/>
      <c r="G17" s="42"/>
      <c r="H17" s="42"/>
      <c r="I17" s="42"/>
      <c r="L17" s="21"/>
      <c r="M17" s="21"/>
      <c r="N17" s="21"/>
      <c r="O17" s="21"/>
      <c r="P17" s="21"/>
      <c r="Q17" s="21"/>
    </row>
    <row r="18" spans="1:18">
      <c r="A18" s="184" t="s">
        <v>229</v>
      </c>
      <c r="B18" s="185" t="s">
        <v>17</v>
      </c>
      <c r="C18" s="186" t="s">
        <v>107</v>
      </c>
      <c r="D18" s="186" t="s">
        <v>11</v>
      </c>
      <c r="E18" s="186" t="s">
        <v>216</v>
      </c>
      <c r="F18" s="189" t="s">
        <v>19</v>
      </c>
      <c r="G18" s="190" t="s">
        <v>12</v>
      </c>
      <c r="H18" s="191" t="s">
        <v>11</v>
      </c>
      <c r="I18" s="191" t="s">
        <v>165</v>
      </c>
      <c r="N18" s="21"/>
      <c r="O18" s="21"/>
      <c r="P18" s="21"/>
      <c r="Q18" s="21"/>
      <c r="R18" s="21"/>
    </row>
    <row r="19" spans="1:18">
      <c r="A19" s="183" t="e">
        <f>IF(ISERROR(INDEX(T_Activities[],$H$11+$F19,4)),"-",IF(AND($G19=$B$13,$I19=$A$10),INDEX(T_Activities[],$H$11+$F19,4),"-"))</f>
        <v>#N/A</v>
      </c>
      <c r="B19" s="152" t="e">
        <f>IF(ISERROR(INDEX(T_Activities[],$H$11+$F19,5)),"-",IF(AND($G19=$B$13,$I19=$A$10),INDEX(T_Activities[],$H$11+$F19,5),"-"))</f>
        <v>#N/A</v>
      </c>
      <c r="C19" s="151" t="e">
        <f>IF(ISERROR(INDEX(T_Activities[],$H$11+$F19,2)),"-",IF(AND($G19=$B$13,$I19=$A$10),INDEX(T_Activities[],$H$11+$F19,2),"-"))</f>
        <v>#N/A</v>
      </c>
      <c r="D19" s="79" t="e">
        <f>IF(ISERROR(INDEX(T_Activities[],$H$11+$F19,6)),"-",IF(AND($G19=$B$13,$I19=$A$10),INDEX(T_Activities[],$H$11+$F19,6),"-"))</f>
        <v>#N/A</v>
      </c>
      <c r="E19" s="10" t="e">
        <f>IF(ISERROR(INDEX(T_Activities[],$H$11+$F19,7)),"-",IF(AND($G19=$B$13,$I19=$A$10),INDEX(T_Activities[],$H$11+$F19,7),"-"))</f>
        <v>#N/A</v>
      </c>
      <c r="F19" s="187">
        <v>0</v>
      </c>
      <c r="G19" s="187">
        <f>INDEX(T_Activities[[Week]:[Tasks]],$H$11+F19,1)</f>
        <v>1</v>
      </c>
      <c r="H19" s="188">
        <f>IF(G19=$B$13,INDEX(T_Activities[],$H$11+F19,6),"-")</f>
        <v>0</v>
      </c>
      <c r="I19" s="188" t="e">
        <f>IF(G19=$B$13,INDEX(T_Activities[],$H$11+F19,12),"-")</f>
        <v>#N/A</v>
      </c>
      <c r="N19" s="21"/>
      <c r="O19" s="21"/>
      <c r="P19" s="21"/>
      <c r="Q19" s="21"/>
      <c r="R19" s="21"/>
    </row>
    <row r="20" spans="1:18">
      <c r="A20" s="183" t="e">
        <f>IF(ISERROR(INDEX(T_Activities[],$H$11+$F20,4)),"-",IF(AND($G20=$B$13,$I20=$A$10),INDEX(T_Activities[],$H$11+$F20,4),"-"))</f>
        <v>#N/A</v>
      </c>
      <c r="B20" s="152" t="e">
        <f>IF(ISERROR(INDEX(T_Activities[],$H$11+$F20,5)),"-",IF(AND($G20=$B$13,$I20=$A$10),INDEX(T_Activities[],$H$11+$F20,5),"-"))</f>
        <v>#N/A</v>
      </c>
      <c r="C20" s="151" t="e">
        <f>IF(ISERROR(INDEX(T_Activities[],$H$11+$F20,2)),"-",IF(AND($G20=$B$13,$I20=$A$10),INDEX(T_Activities[],$H$11+$F20,2),"-"))</f>
        <v>#N/A</v>
      </c>
      <c r="D20" s="79" t="e">
        <f>IF(ISERROR(INDEX(T_Activities[],$H$11+$F20,6)),"-",IF(AND($G20=$B$13,$I20=$A$10),INDEX(T_Activities[],$H$11+$F20,6),"-"))</f>
        <v>#N/A</v>
      </c>
      <c r="E20" s="10" t="e">
        <f>IF(ISERROR(INDEX(T_Activities[],$H$11+$F20,7)),"-",IF(AND($G20=$B$13,$I20=$A$10),INDEX(T_Activities[],$H$11+$F20,7),"-"))</f>
        <v>#N/A</v>
      </c>
      <c r="F20" s="83">
        <v>1</v>
      </c>
      <c r="G20" s="83">
        <f>INDEX(T_Activities[[Week]:[Tasks]],$H$11+F20,1)</f>
        <v>1</v>
      </c>
      <c r="H20" s="82">
        <f>IF(G20=$B$13,INDEX(T_Activities[],$H$11+F20,6),"-")</f>
        <v>0</v>
      </c>
      <c r="I20" s="188" t="e">
        <f>IF(G20=$B$13,INDEX(T_Activities[],$H$11+F20,12),"-")</f>
        <v>#N/A</v>
      </c>
    </row>
    <row r="21" spans="1:18">
      <c r="A21" s="183" t="e">
        <f>IF(ISERROR(INDEX(T_Activities[],$H$11+$F21,4)),"-",IF(AND($G21=$B$13,$I21=$A$10),INDEX(T_Activities[],$H$11+$F21,4),"-"))</f>
        <v>#N/A</v>
      </c>
      <c r="B21" s="152" t="e">
        <f>IF(ISERROR(INDEX(T_Activities[],$H$11+$F21,5)),"-",IF(AND($G21=$B$13,$I21=$A$10),INDEX(T_Activities[],$H$11+$F21,5),"-"))</f>
        <v>#N/A</v>
      </c>
      <c r="C21" s="151" t="e">
        <f>IF(ISERROR(INDEX(T_Activities[],$H$11+$F21,2)),"-",IF(AND($G21=$B$13,$I21=$A$10),INDEX(T_Activities[],$H$11+$F21,2),"-"))</f>
        <v>#N/A</v>
      </c>
      <c r="D21" s="79" t="e">
        <f>IF(ISERROR(INDEX(T_Activities[],$H$11+$F21,6)),"-",IF(AND($G21=$B$13,$I21=$A$10),INDEX(T_Activities[],$H$11+$F21,6),"-"))</f>
        <v>#N/A</v>
      </c>
      <c r="E21" s="10" t="e">
        <f>IF(ISERROR(INDEX(T_Activities[],$H$11+$F21,7)),"-",IF(AND($G21=$B$13,$I21=$A$10),INDEX(T_Activities[],$H$11+$F21,7),"-"))</f>
        <v>#N/A</v>
      </c>
      <c r="F21" s="83">
        <v>2</v>
      </c>
      <c r="G21" s="83">
        <f>INDEX(T_Activities[[Week]:[Tasks]],$H$11+F21,1)</f>
        <v>1</v>
      </c>
      <c r="H21" s="82">
        <f>IF(G21=$B$13,INDEX(T_Activities[],$H$11+F21,6),"-")</f>
        <v>0</v>
      </c>
      <c r="I21" s="188" t="e">
        <f>IF(G21=$B$13,INDEX(T_Activities[],$H$11+F21,12),"-")</f>
        <v>#N/A</v>
      </c>
    </row>
    <row r="22" spans="1:18">
      <c r="A22" s="183" t="e">
        <f>IF(ISERROR(INDEX(T_Activities[],$H$11+$F22,4)),"-",IF(AND($G22=$B$13,$I22=$A$10),INDEX(T_Activities[],$H$11+$F22,4),"-"))</f>
        <v>#N/A</v>
      </c>
      <c r="B22" s="152" t="e">
        <f>IF(ISERROR(INDEX(T_Activities[],$H$11+$F22,5)),"-",IF(AND($G22=$B$13,$I22=$A$10),INDEX(T_Activities[],$H$11+$F22,5),"-"))</f>
        <v>#N/A</v>
      </c>
      <c r="C22" s="151" t="e">
        <f>IF(ISERROR(INDEX(T_Activities[],$H$11+$F22,2)),"-",IF(AND($G22=$B$13,$I22=$A$10),INDEX(T_Activities[],$H$11+$F22,2),"-"))</f>
        <v>#N/A</v>
      </c>
      <c r="D22" s="79" t="e">
        <f>IF(ISERROR(INDEX(T_Activities[],$H$11+$F22,6)),"-",IF(AND($G22=$B$13,$I22=$A$10),INDEX(T_Activities[],$H$11+$F22,6),"-"))</f>
        <v>#N/A</v>
      </c>
      <c r="E22" s="10" t="e">
        <f>IF(ISERROR(INDEX(T_Activities[],$H$11+$F22,7)),"-",IF(AND($G22=$B$13,$I22=$A$10),INDEX(T_Activities[],$H$11+$F22,7),"-"))</f>
        <v>#N/A</v>
      </c>
      <c r="F22" s="83">
        <v>3</v>
      </c>
      <c r="G22" s="83">
        <f>INDEX(T_Activities[[Week]:[Tasks]],$H$11+F22,1)</f>
        <v>1</v>
      </c>
      <c r="H22" s="188">
        <f>IF(G22=$B$13,INDEX(T_Activities[],$H$11+F22,6),"-")</f>
        <v>0</v>
      </c>
      <c r="I22" s="188" t="e">
        <f>IF(G22=$B$13,INDEX(T_Activities[],$H$11+F22,12),"-")</f>
        <v>#N/A</v>
      </c>
    </row>
    <row r="23" spans="1:18">
      <c r="A23" s="183" t="e">
        <f>IF(ISERROR(INDEX(T_Activities[],$H$11+$F23,4)),"-",IF(AND($G23=$B$13,$I23=$A$10),INDEX(T_Activities[],$H$11+$F23,4),"-"))</f>
        <v>#N/A</v>
      </c>
      <c r="B23" s="152" t="e">
        <f>IF(ISERROR(INDEX(T_Activities[],$H$11+$F23,5)),"-",IF(AND($G23=$B$13,$I23=$A$10),INDEX(T_Activities[],$H$11+$F23,5),"-"))</f>
        <v>#N/A</v>
      </c>
      <c r="C23" s="151" t="e">
        <f>IF(ISERROR(INDEX(T_Activities[],$H$11+$F23,2)),"-",IF(AND($G23=$B$13,$I23=$A$10),INDEX(T_Activities[],$H$11+$F23,2),"-"))</f>
        <v>#N/A</v>
      </c>
      <c r="D23" s="79" t="e">
        <f>IF(ISERROR(INDEX(T_Activities[],$H$11+$F23,6)),"-",IF(AND($G23=$B$13,$I23=$A$10),INDEX(T_Activities[],$H$11+$F23,6),"-"))</f>
        <v>#N/A</v>
      </c>
      <c r="E23" s="10" t="e">
        <f>IF(ISERROR(INDEX(T_Activities[],$H$11+$F23,7)),"-",IF(AND($G23=$B$13,$I23=$A$10),INDEX(T_Activities[],$H$11+$F23,7),"-"))</f>
        <v>#N/A</v>
      </c>
      <c r="F23" s="83">
        <v>4</v>
      </c>
      <c r="G23" s="83">
        <f>INDEX(T_Activities[[Week]:[Tasks]],$H$11+F23,1)</f>
        <v>1</v>
      </c>
      <c r="H23" s="82">
        <f>IF(G23=$B$13,INDEX(T_Activities[],$H$11+F23,6),"-")</f>
        <v>0</v>
      </c>
      <c r="I23" s="188" t="e">
        <f>IF(G23=$B$13,INDEX(T_Activities[],$H$11+F23,12),"-")</f>
        <v>#N/A</v>
      </c>
    </row>
    <row r="24" spans="1:18">
      <c r="A24" s="183" t="e">
        <f>IF(ISERROR(INDEX(T_Activities[],$H$11+$F24,4)),"-",IF(AND($G24=$B$13,$I24=$A$10),INDEX(T_Activities[],$H$11+$F24,4),"-"))</f>
        <v>#N/A</v>
      </c>
      <c r="B24" s="152" t="e">
        <f>IF(ISERROR(INDEX(T_Activities[],$H$11+$F24,5)),"-",IF(AND($G24=$B$13,$I24=$A$10),INDEX(T_Activities[],$H$11+$F24,5),"-"))</f>
        <v>#N/A</v>
      </c>
      <c r="C24" s="151" t="e">
        <f>IF(ISERROR(INDEX(T_Activities[],$H$11+$F24,2)),"-",IF(AND($G24=$B$13,$I24=$A$10),INDEX(T_Activities[],$H$11+$F24,2),"-"))</f>
        <v>#N/A</v>
      </c>
      <c r="D24" s="79" t="e">
        <f>IF(ISERROR(INDEX(T_Activities[],$H$11+$F24,6)),"-",IF(AND($G24=$B$13,$I24=$A$10),INDEX(T_Activities[],$H$11+$F24,6),"-"))</f>
        <v>#N/A</v>
      </c>
      <c r="E24" s="10" t="e">
        <f>IF(ISERROR(INDEX(T_Activities[],$H$11+$F24,7)),"-",IF(AND($G24=$B$13,$I24=$A$10),INDEX(T_Activities[],$H$11+$F24,7),"-"))</f>
        <v>#N/A</v>
      </c>
      <c r="F24" s="83">
        <v>5</v>
      </c>
      <c r="G24" s="83">
        <f>INDEX(T_Activities[[Week]:[Tasks]],$H$11+F24,1)</f>
        <v>1</v>
      </c>
      <c r="H24" s="82">
        <f>IF(G24=$B$13,INDEX(T_Activities[],$H$11+F24,6),"-")</f>
        <v>0</v>
      </c>
      <c r="I24" s="188" t="e">
        <f>IF(G24=$B$13,INDEX(T_Activities[],$H$11+F24,12),"-")</f>
        <v>#N/A</v>
      </c>
    </row>
    <row r="25" spans="1:18">
      <c r="A25" s="183" t="e">
        <f>IF(ISERROR(INDEX(T_Activities[],$H$11+$F25,4)),"-",IF(AND($G25=$B$13,$I25=$A$10),INDEX(T_Activities[],$H$11+$F25,4),"-"))</f>
        <v>#N/A</v>
      </c>
      <c r="B25" s="152" t="e">
        <f>IF(ISERROR(INDEX(T_Activities[],$H$11+$F25,5)),"-",IF(AND($G25=$B$13,$I25=$A$10),INDEX(T_Activities[],$H$11+$F25,5),"-"))</f>
        <v>#N/A</v>
      </c>
      <c r="C25" s="151" t="e">
        <f>IF(ISERROR(INDEX(T_Activities[],$H$11+$F25,2)),"-",IF(AND($G25=$B$13,$I25=$A$10),INDEX(T_Activities[],$H$11+$F25,2),"-"))</f>
        <v>#N/A</v>
      </c>
      <c r="D25" s="79" t="e">
        <f>IF(ISERROR(INDEX(T_Activities[],$H$11+$F25,6)),"-",IF(AND($G25=$B$13,$I25=$A$10),INDEX(T_Activities[],$H$11+$F25,6),"-"))</f>
        <v>#N/A</v>
      </c>
      <c r="E25" s="10" t="e">
        <f>IF(ISERROR(INDEX(T_Activities[],$H$11+$F25,7)),"-",IF(AND($G25=$B$13,$I25=$A$10),INDEX(T_Activities[],$H$11+$F25,7),"-"))</f>
        <v>#N/A</v>
      </c>
      <c r="F25" s="83">
        <v>6</v>
      </c>
      <c r="G25" s="83">
        <f>INDEX(T_Activities[[Week]:[Tasks]],$H$11+F25,1)</f>
        <v>1</v>
      </c>
      <c r="H25" s="82">
        <f>IF(G25=$B$13,INDEX(T_Activities[],$H$11+F25,6),"-")</f>
        <v>0</v>
      </c>
      <c r="I25" s="188" t="e">
        <f>IF(G25=$B$13,INDEX(T_Activities[],$H$11+F25,12),"-")</f>
        <v>#N/A</v>
      </c>
    </row>
    <row r="26" spans="1:18">
      <c r="A26" s="183" t="e">
        <f>IF(ISERROR(INDEX(T_Activities[],$H$11+$F26,4)),"-",IF(AND($G26=$B$13,$I26=$A$10),INDEX(T_Activities[],$H$11+$F26,4),"-"))</f>
        <v>#N/A</v>
      </c>
      <c r="B26" s="152" t="e">
        <f>IF(ISERROR(INDEX(T_Activities[],$H$11+$F26,5)),"-",IF(AND($G26=$B$13,$I26=$A$10),INDEX(T_Activities[],$H$11+$F26,5),"-"))</f>
        <v>#N/A</v>
      </c>
      <c r="C26" s="151" t="e">
        <f>IF(ISERROR(INDEX(T_Activities[],$H$11+$F26,2)),"-",IF(AND($G26=$B$13,$I26=$A$10),INDEX(T_Activities[],$H$11+$F26,2),"-"))</f>
        <v>#N/A</v>
      </c>
      <c r="D26" s="79" t="e">
        <f>IF(ISERROR(INDEX(T_Activities[],$H$11+$F26,6)),"-",IF(AND($G26=$B$13,$I26=$A$10),INDEX(T_Activities[],$H$11+$F26,6),"-"))</f>
        <v>#N/A</v>
      </c>
      <c r="E26" s="10" t="e">
        <f>IF(ISERROR(INDEX(T_Activities[],$H$11+$F26,7)),"-",IF(AND($G26=$B$13,$I26=$A$10),INDEX(T_Activities[],$H$11+$F26,7),"-"))</f>
        <v>#N/A</v>
      </c>
      <c r="F26" s="83">
        <v>7</v>
      </c>
      <c r="G26" s="83">
        <f>INDEX(T_Activities[[Week]:[Tasks]],$H$11+F26,1)</f>
        <v>1</v>
      </c>
      <c r="H26" s="82">
        <f>IF(G26=$B$13,INDEX(T_Activities[],$H$11+F26,6),"-")</f>
        <v>0</v>
      </c>
      <c r="I26" s="188" t="e">
        <f>IF(G26=$B$13,INDEX(T_Activities[],$H$11+F26,12),"-")</f>
        <v>#N/A</v>
      </c>
    </row>
    <row r="27" spans="1:18">
      <c r="A27" s="183" t="e">
        <f>IF(ISERROR(INDEX(T_Activities[],$H$11+$F27,4)),"-",IF(AND($G27=$B$13,$I27=$A$10),INDEX(T_Activities[],$H$11+$F27,4),"-"))</f>
        <v>#N/A</v>
      </c>
      <c r="B27" s="152" t="e">
        <f>IF(ISERROR(INDEX(T_Activities[],$H$11+$F27,5)),"-",IF(AND($G27=$B$13,$I27=$A$10),INDEX(T_Activities[],$H$11+$F27,5),"-"))</f>
        <v>#N/A</v>
      </c>
      <c r="C27" s="151" t="e">
        <f>IF(ISERROR(INDEX(T_Activities[],$H$11+$F27,2)),"-",IF(AND($G27=$B$13,$I27=$A$10),INDEX(T_Activities[],$H$11+$F27,2),"-"))</f>
        <v>#N/A</v>
      </c>
      <c r="D27" s="79" t="e">
        <f>IF(ISERROR(INDEX(T_Activities[],$H$11+$F27,6)),"-",IF(AND($G27=$B$13,$I27=$A$10),INDEX(T_Activities[],$H$11+$F27,6),"-"))</f>
        <v>#N/A</v>
      </c>
      <c r="E27" s="10" t="e">
        <f>IF(ISERROR(INDEX(T_Activities[],$H$11+$F27,7)),"-",IF(AND($G27=$B$13,$I27=$A$10),INDEX(T_Activities[],$H$11+$F27,7),"-"))</f>
        <v>#N/A</v>
      </c>
      <c r="F27" s="83">
        <v>8</v>
      </c>
      <c r="G27" s="83">
        <f>INDEX(T_Activities[[Week]:[Tasks]],$H$11+F27,1)</f>
        <v>1</v>
      </c>
      <c r="H27" s="82">
        <f>IF(G27=$B$13,INDEX(T_Activities[],$H$11+F27,6),"-")</f>
        <v>0</v>
      </c>
      <c r="I27" s="188" t="e">
        <f>IF(G27=$B$13,INDEX(T_Activities[],$H$11+F27,12),"-")</f>
        <v>#N/A</v>
      </c>
    </row>
    <row r="28" spans="1:18">
      <c r="A28" s="183" t="e">
        <f>IF(ISERROR(INDEX(T_Activities[],$H$11+$F28,4)),"-",IF(AND($G28=$B$13,$I28=$A$10),INDEX(T_Activities[],$H$11+$F28,4),"-"))</f>
        <v>#N/A</v>
      </c>
      <c r="B28" s="152" t="e">
        <f>IF(ISERROR(INDEX(T_Activities[],$H$11+$F28,5)),"-",IF(AND($G28=$B$13,$I28=$A$10),INDEX(T_Activities[],$H$11+$F28,5),"-"))</f>
        <v>#N/A</v>
      </c>
      <c r="C28" s="151" t="e">
        <f>IF(ISERROR(INDEX(T_Activities[],$H$11+$F28,2)),"-",IF(AND($G28=$B$13,$I28=$A$10),INDEX(T_Activities[],$H$11+$F28,2),"-"))</f>
        <v>#N/A</v>
      </c>
      <c r="D28" s="79" t="e">
        <f>IF(ISERROR(INDEX(T_Activities[],$H$11+$F28,6)),"-",IF(AND($G28=$B$13,$I28=$A$10),INDEX(T_Activities[],$H$11+$F28,6),"-"))</f>
        <v>#N/A</v>
      </c>
      <c r="E28" s="10" t="e">
        <f>IF(ISERROR(INDEX(T_Activities[],$H$11+$F28,7)),"-",IF(AND($G28=$B$13,$I28=$A$10),INDEX(T_Activities[],$H$11+$F28,7),"-"))</f>
        <v>#N/A</v>
      </c>
      <c r="F28" s="83">
        <v>9</v>
      </c>
      <c r="G28" s="83">
        <f>INDEX(T_Activities[[Week]:[Tasks]],$H$11+F28,1)</f>
        <v>1</v>
      </c>
      <c r="H28" s="82">
        <f>IF(G28=$B$13,INDEX(T_Activities[],$H$11+F28,6),"-")</f>
        <v>0</v>
      </c>
      <c r="I28" s="188" t="e">
        <f>IF(G28=$B$13,INDEX(T_Activities[],$H$11+F28,12),"-")</f>
        <v>#N/A</v>
      </c>
    </row>
    <row r="29" spans="1:18">
      <c r="A29" s="183" t="e">
        <f>IF(ISERROR(INDEX(T_Activities[],$H$11+$F29,4)),"-",IF(AND($G29=$B$13,$I29=$A$10),INDEX(T_Activities[],$H$11+$F29,4),"-"))</f>
        <v>#N/A</v>
      </c>
      <c r="B29" s="152" t="e">
        <f>IF(ISERROR(INDEX(T_Activities[],$H$11+$F29,5)),"-",IF(AND($G29=$B$13,$I29=$A$10),INDEX(T_Activities[],$H$11+$F29,5),"-"))</f>
        <v>#N/A</v>
      </c>
      <c r="C29" s="151" t="e">
        <f>IF(ISERROR(INDEX(T_Activities[],$H$11+$F29,2)),"-",IF(AND($G29=$B$13,$I29=$A$10),INDEX(T_Activities[],$H$11+$F29,2),"-"))</f>
        <v>#N/A</v>
      </c>
      <c r="D29" s="79" t="e">
        <f>IF(ISERROR(INDEX(T_Activities[],$H$11+$F29,6)),"-",IF(AND($G29=$B$13,$I29=$A$10),INDEX(T_Activities[],$H$11+$F29,6),"-"))</f>
        <v>#N/A</v>
      </c>
      <c r="E29" s="10" t="e">
        <f>IF(ISERROR(INDEX(T_Activities[],$H$11+$F29,7)),"-",IF(AND($G29=$B$13,$I29=$A$10),INDEX(T_Activities[],$H$11+$F29,7),"-"))</f>
        <v>#N/A</v>
      </c>
      <c r="F29" s="83">
        <v>10</v>
      </c>
      <c r="G29" s="83">
        <f>INDEX(T_Activities[[Week]:[Tasks]],$H$11+F29,1)</f>
        <v>1</v>
      </c>
      <c r="H29" s="82">
        <f>IF(G29=$B$13,INDEX(T_Activities[],$H$11+F29,6),"-")</f>
        <v>0</v>
      </c>
      <c r="I29" s="188" t="e">
        <f>IF(G29=$B$13,INDEX(T_Activities[],$H$11+F29,12),"-")</f>
        <v>#N/A</v>
      </c>
    </row>
    <row r="30" spans="1:18">
      <c r="A30" s="183" t="e">
        <f>IF(ISERROR(INDEX(T_Activities[],$H$11+$F30,4)),"-",IF(AND($G30=$B$13,$I30=$A$10),INDEX(T_Activities[],$H$11+$F30,4),"-"))</f>
        <v>#N/A</v>
      </c>
      <c r="B30" s="152" t="e">
        <f>IF(ISERROR(INDEX(T_Activities[],$H$11+$F30,5)),"-",IF(AND($G30=$B$13,$I30=$A$10),INDEX(T_Activities[],$H$11+$F30,5),"-"))</f>
        <v>#N/A</v>
      </c>
      <c r="C30" s="151" t="e">
        <f>IF(ISERROR(INDEX(T_Activities[],$H$11+$F30,2)),"-",IF(AND($G30=$B$13,$I30=$A$10),INDEX(T_Activities[],$H$11+$F30,2),"-"))</f>
        <v>#N/A</v>
      </c>
      <c r="D30" s="79" t="e">
        <f>IF(ISERROR(INDEX(T_Activities[],$H$11+$F30,6)),"-",IF(AND($G30=$B$13,$I30=$A$10),INDEX(T_Activities[],$H$11+$F30,6),"-"))</f>
        <v>#N/A</v>
      </c>
      <c r="E30" s="10" t="e">
        <f>IF(ISERROR(INDEX(T_Activities[],$H$11+$F30,7)),"-",IF(AND($G30=$B$13,$I30=$A$10),INDEX(T_Activities[],$H$11+$F30,7),"-"))</f>
        <v>#N/A</v>
      </c>
      <c r="F30" s="83">
        <v>11</v>
      </c>
      <c r="G30" s="83">
        <f>INDEX(T_Activities[[Week]:[Tasks]],$H$11+F30,1)</f>
        <v>1</v>
      </c>
      <c r="H30" s="82">
        <f>IF(G30=$B$13,INDEX(T_Activities[],$H$11+F30,6),"-")</f>
        <v>0</v>
      </c>
      <c r="I30" s="188" t="e">
        <f>IF(G30=$B$13,INDEX(T_Activities[],$H$11+F30,12),"-")</f>
        <v>#N/A</v>
      </c>
    </row>
    <row r="31" spans="1:18">
      <c r="A31" s="183" t="e">
        <f>IF(ISERROR(INDEX(T_Activities[],$H$11+$F31,4)),"-",IF(AND($G31=$B$13,$I31=$A$10),INDEX(T_Activities[],$H$11+$F31,4),"-"))</f>
        <v>#N/A</v>
      </c>
      <c r="B31" s="152" t="e">
        <f>IF(ISERROR(INDEX(T_Activities[],$H$11+$F31,5)),"-",IF(AND($G31=$B$13,$I31=$A$10),INDEX(T_Activities[],$H$11+$F31,5),"-"))</f>
        <v>#N/A</v>
      </c>
      <c r="C31" s="151" t="e">
        <f>IF(ISERROR(INDEX(T_Activities[],$H$11+$F31,2)),"-",IF(AND($G31=$B$13,$I31=$A$10),INDEX(T_Activities[],$H$11+$F31,2),"-"))</f>
        <v>#N/A</v>
      </c>
      <c r="D31" s="79" t="e">
        <f>IF(ISERROR(INDEX(T_Activities[],$H$11+$F31,6)),"-",IF(AND($G31=$B$13,$I31=$A$10),INDEX(T_Activities[],$H$11+$F31,6),"-"))</f>
        <v>#N/A</v>
      </c>
      <c r="E31" s="10" t="e">
        <f>IF(ISERROR(INDEX(T_Activities[],$H$11+$F31,7)),"-",IF(AND($G31=$B$13,$I31=$A$10),INDEX(T_Activities[],$H$11+$F31,7),"-"))</f>
        <v>#N/A</v>
      </c>
      <c r="F31" s="83">
        <v>12</v>
      </c>
      <c r="G31" s="83">
        <f>INDEX(T_Activities[[Week]:[Tasks]],$H$11+F31,1)</f>
        <v>1</v>
      </c>
      <c r="H31" s="82">
        <f>IF(G31=$B$13,INDEX(T_Activities[],$H$11+F31,6),"-")</f>
        <v>0</v>
      </c>
      <c r="I31" s="188" t="e">
        <f>IF(G31=$B$13,INDEX(T_Activities[],$H$11+F31,12),"-")</f>
        <v>#N/A</v>
      </c>
    </row>
    <row r="32" spans="1:18">
      <c r="A32" s="183" t="e">
        <f>IF(ISERROR(INDEX(T_Activities[],$H$11+$F32,4)),"-",IF(AND($G32=$B$13,$I32=$A$10),INDEX(T_Activities[],$H$11+$F32,4),"-"))</f>
        <v>#N/A</v>
      </c>
      <c r="B32" s="152" t="e">
        <f>IF(ISERROR(INDEX(T_Activities[],$H$11+$F32,5)),"-",IF(AND($G32=$B$13,$I32=$A$10),INDEX(T_Activities[],$H$11+$F32,5),"-"))</f>
        <v>#N/A</v>
      </c>
      <c r="C32" s="151" t="e">
        <f>IF(ISERROR(INDEX(T_Activities[],$H$11+$F32,2)),"-",IF(AND($G32=$B$13,$I32=$A$10),INDEX(T_Activities[],$H$11+$F32,2),"-"))</f>
        <v>#N/A</v>
      </c>
      <c r="D32" s="79" t="e">
        <f>IF(ISERROR(INDEX(T_Activities[],$H$11+$F32,6)),"-",IF(AND($G32=$B$13,$I32=$A$10),INDEX(T_Activities[],$H$11+$F32,6),"-"))</f>
        <v>#N/A</v>
      </c>
      <c r="E32" s="10" t="e">
        <f>IF(ISERROR(INDEX(T_Activities[],$H$11+$F32,7)),"-",IF(AND($G32=$B$13,$I32=$A$10),INDEX(T_Activities[],$H$11+$F32,7),"-"))</f>
        <v>#N/A</v>
      </c>
      <c r="F32" s="83">
        <v>13</v>
      </c>
      <c r="G32" s="83">
        <f>INDEX(T_Activities[[Week]:[Tasks]],$H$11+F32,1)</f>
        <v>1</v>
      </c>
      <c r="H32" s="82">
        <f>IF(G32=$B$13,INDEX(T_Activities[],$H$11+F32,6),"-")</f>
        <v>0</v>
      </c>
      <c r="I32" s="188" t="e">
        <f>IF(G32=$B$13,INDEX(T_Activities[],$H$11+F32,12),"-")</f>
        <v>#N/A</v>
      </c>
    </row>
    <row r="33" spans="1:20">
      <c r="A33" s="183" t="e">
        <f>IF(ISERROR(INDEX(T_Activities[],$H$11+$F33,4)),"-",IF(AND($G33=$B$13,$I33=$A$10),INDEX(T_Activities[],$H$11+$F33,4),"-"))</f>
        <v>#N/A</v>
      </c>
      <c r="B33" s="152" t="e">
        <f>IF(ISERROR(INDEX(T_Activities[],$H$11+$F33,5)),"-",IF(AND($G33=$B$13,$I33=$A$10),INDEX(T_Activities[],$H$11+$F33,5),"-"))</f>
        <v>#N/A</v>
      </c>
      <c r="C33" s="151" t="e">
        <f>IF(ISERROR(INDEX(T_Activities[],$H$11+$F33,2)),"-",IF(AND($G33=$B$13,$I33=$A$10),INDEX(T_Activities[],$H$11+$F33,2),"-"))</f>
        <v>#N/A</v>
      </c>
      <c r="D33" s="79" t="e">
        <f>IF(ISERROR(INDEX(T_Activities[],$H$11+$F33,6)),"-",IF(AND($G33=$B$13,$I33=$A$10),INDEX(T_Activities[],$H$11+$F33,6),"-"))</f>
        <v>#N/A</v>
      </c>
      <c r="E33" s="10" t="e">
        <f>IF(ISERROR(INDEX(T_Activities[],$H$11+$F33,7)),"-",IF(AND($G33=$B$13,$I33=$A$10),INDEX(T_Activities[],$H$11+$F33,7),"-"))</f>
        <v>#N/A</v>
      </c>
      <c r="F33" s="83">
        <v>14</v>
      </c>
      <c r="G33" s="83">
        <f>INDEX(T_Activities[[Week]:[Tasks]],$H$11+F33,1)</f>
        <v>1</v>
      </c>
      <c r="H33" s="82">
        <f>IF(G33=$B$13,INDEX(T_Activities[],$H$11+F33,6),"-")</f>
        <v>0</v>
      </c>
      <c r="I33" s="188" t="e">
        <f>IF(G33=$B$13,INDEX(T_Activities[],$H$11+F33,12),"-")</f>
        <v>#N/A</v>
      </c>
    </row>
    <row r="34" spans="1:20">
      <c r="A34" s="183" t="e">
        <f>IF(ISERROR(INDEX(T_Activities[],$H$11+$F34,4)),"-",IF(AND($G34=$B$13,$I34=$A$10),INDEX(T_Activities[],$H$11+$F34,4),"-"))</f>
        <v>#N/A</v>
      </c>
      <c r="B34" s="152" t="e">
        <f>IF(ISERROR(INDEX(T_Activities[],$H$11+$F34,5)),"-",IF(AND($G34=$B$13,$I34=$A$10),INDEX(T_Activities[],$H$11+$F34,5),"-"))</f>
        <v>#N/A</v>
      </c>
      <c r="C34" s="151" t="e">
        <f>IF(ISERROR(INDEX(T_Activities[],$H$11+$F34,2)),"-",IF(AND($G34=$B$13,$I34=$A$10),INDEX(T_Activities[],$H$11+$F34,2),"-"))</f>
        <v>#N/A</v>
      </c>
      <c r="D34" s="79" t="e">
        <f>IF(ISERROR(INDEX(T_Activities[],$H$11+$F34,6)),"-",IF(AND($G34=$B$13,$I34=$A$10),INDEX(T_Activities[],$H$11+$F34,6),"-"))</f>
        <v>#N/A</v>
      </c>
      <c r="E34" s="10" t="e">
        <f>IF(ISERROR(INDEX(T_Activities[],$H$11+$F34,7)),"-",IF(AND($G34=$B$13,$I34=$A$10),INDEX(T_Activities[],$H$11+$F34,7),"-"))</f>
        <v>#N/A</v>
      </c>
      <c r="F34" s="83">
        <v>15</v>
      </c>
      <c r="G34" s="83">
        <f>INDEX(T_Activities[[Week]:[Tasks]],$H$11+F34,1)</f>
        <v>1</v>
      </c>
      <c r="H34" s="82">
        <f>IF(G34=$B$13,INDEX(T_Activities[],$H$11+F34,6),"-")</f>
        <v>0</v>
      </c>
      <c r="I34" s="188" t="e">
        <f>IF(G34=$B$13,INDEX(T_Activities[],$H$11+F34,12),"-")</f>
        <v>#N/A</v>
      </c>
    </row>
    <row r="35" spans="1:20">
      <c r="A35" s="183" t="e">
        <f>IF(ISERROR(INDEX(T_Activities[],$H$11+$F35,4)),"-",IF(AND($G35=$B$13,$I35=$A$10),INDEX(T_Activities[],$H$11+$F35,4),"-"))</f>
        <v>#N/A</v>
      </c>
      <c r="B35" s="152" t="e">
        <f>IF(ISERROR(INDEX(T_Activities[],$H$11+$F35,5)),"-",IF(AND($G35=$B$13,$I35=$A$10),INDEX(T_Activities[],$H$11+$F35,5),"-"))</f>
        <v>#N/A</v>
      </c>
      <c r="C35" s="151" t="e">
        <f>IF(ISERROR(INDEX(T_Activities[],$H$11+$F35,2)),"-",IF(AND($G35=$B$13,$I35=$A$10),INDEX(T_Activities[],$H$11+$F35,2),"-"))</f>
        <v>#N/A</v>
      </c>
      <c r="D35" s="79" t="e">
        <f>IF(ISERROR(INDEX(T_Activities[],$H$11+$F35,6)),"-",IF(AND($G35=$B$13,$I35=$A$10),INDEX(T_Activities[],$H$11+$F35,6),"-"))</f>
        <v>#N/A</v>
      </c>
      <c r="E35" s="10" t="e">
        <f>IF(ISERROR(INDEX(T_Activities[],$H$11+$F35,7)),"-",IF(AND($G35=$B$13,$I35=$A$10),INDEX(T_Activities[],$H$11+$F35,7),"-"))</f>
        <v>#N/A</v>
      </c>
      <c r="F35" s="83">
        <v>16</v>
      </c>
      <c r="G35" s="83">
        <f>INDEX(T_Activities[[Week]:[Tasks]],$H$11+F35,1)</f>
        <v>1</v>
      </c>
      <c r="H35" s="82">
        <f>IF(G35=$B$13,INDEX(T_Activities[],$H$11+F35,6),"-")</f>
        <v>0</v>
      </c>
      <c r="I35" s="188" t="e">
        <f>IF(G35=$B$13,INDEX(T_Activities[],$H$11+F35,12),"-")</f>
        <v>#N/A</v>
      </c>
    </row>
    <row r="36" spans="1:20">
      <c r="A36" s="183" t="e">
        <f>IF(ISERROR(INDEX(T_Activities[],$H$11+$F36,4)),"-",IF(AND($G36=$B$13,$I36=$A$10),INDEX(T_Activities[],$H$11+$F36,4),"-"))</f>
        <v>#N/A</v>
      </c>
      <c r="B36" s="152" t="e">
        <f>IF(ISERROR(INDEX(T_Activities[],$H$11+$F36,5)),"-",IF(AND($G36=$B$13,$I36=$A$10),INDEX(T_Activities[],$H$11+$F36,5),"-"))</f>
        <v>#N/A</v>
      </c>
      <c r="C36" s="151" t="e">
        <f>IF(ISERROR(INDEX(T_Activities[],$H$11+$F36,2)),"-",IF(AND($G36=$B$13,$I36=$A$10),INDEX(T_Activities[],$H$11+$F36,2),"-"))</f>
        <v>#N/A</v>
      </c>
      <c r="D36" s="79" t="e">
        <f>IF(ISERROR(INDEX(T_Activities[],$H$11+$F36,6)),"-",IF(AND($G36=$B$13,$I36=$A$10),INDEX(T_Activities[],$H$11+$F36,6),"-"))</f>
        <v>#N/A</v>
      </c>
      <c r="E36" s="10" t="e">
        <f>IF(ISERROR(INDEX(T_Activities[],$H$11+$F36,7)),"-",IF(AND($G36=$B$13,$I36=$A$10),INDEX(T_Activities[],$H$11+$F36,7),"-"))</f>
        <v>#N/A</v>
      </c>
      <c r="F36" s="83">
        <v>17</v>
      </c>
      <c r="G36" s="83">
        <f>INDEX(T_Activities[[Week]:[Tasks]],$H$11+F36,1)</f>
        <v>1</v>
      </c>
      <c r="H36" s="82">
        <f>IF(G36=$B$13,INDEX(T_Activities[],$H$11+F36,6),"-")</f>
        <v>0</v>
      </c>
      <c r="I36" s="188" t="e">
        <f>IF(G36=$B$13,INDEX(T_Activities[],$H$11+F36,12),"-")</f>
        <v>#N/A</v>
      </c>
    </row>
    <row r="37" spans="1:20">
      <c r="A37" s="183" t="e">
        <f>IF(ISERROR(INDEX(T_Activities[],$H$11+$F37,4)),"-",IF(AND($G37=$B$13,$I37=$A$10),INDEX(T_Activities[],$H$11+$F37,4),"-"))</f>
        <v>#N/A</v>
      </c>
      <c r="B37" s="152" t="e">
        <f>IF(ISERROR(INDEX(T_Activities[],$H$11+$F37,5)),"-",IF(AND($G37=$B$13,$I37=$A$10),INDEX(T_Activities[],$H$11+$F37,5),"-"))</f>
        <v>#N/A</v>
      </c>
      <c r="C37" s="151" t="e">
        <f>IF(ISERROR(INDEX(T_Activities[],$H$11+$F37,2)),"-",IF(AND($G37=$B$13,$I37=$A$10),INDEX(T_Activities[],$H$11+$F37,2),"-"))</f>
        <v>#N/A</v>
      </c>
      <c r="D37" s="79" t="e">
        <f>IF(ISERROR(INDEX(T_Activities[],$H$11+$F37,6)),"-",IF(AND($G37=$B$13,$I37=$A$10),INDEX(T_Activities[],$H$11+$F37,6),"-"))</f>
        <v>#N/A</v>
      </c>
      <c r="E37" s="10" t="e">
        <f>IF(ISERROR(INDEX(T_Activities[],$H$11+$F37,7)),"-",IF(AND($G37=$B$13,$I37=$A$10),INDEX(T_Activities[],$H$11+$F37,7),"-"))</f>
        <v>#N/A</v>
      </c>
      <c r="F37" s="83">
        <v>18</v>
      </c>
      <c r="G37" s="83">
        <f>INDEX(T_Activities[[Week]:[Tasks]],$H$11+F37,1)</f>
        <v>1</v>
      </c>
      <c r="H37" s="82">
        <f>IF(G37=$B$13,INDEX(T_Activities[],$H$11+F37,6),"-")</f>
        <v>0</v>
      </c>
      <c r="I37" s="188" t="e">
        <f>IF(G37=$B$13,INDEX(T_Activities[],$H$11+F37,12),"-")</f>
        <v>#N/A</v>
      </c>
    </row>
    <row r="38" spans="1:20">
      <c r="A38" s="183" t="e">
        <f>IF(ISERROR(INDEX(T_Activities[],$H$11+$F38,4)),"-",IF(AND($G38=$B$13,$I38=$A$10),INDEX(T_Activities[],$H$11+$F38,4),"-"))</f>
        <v>#N/A</v>
      </c>
      <c r="B38" s="152" t="e">
        <f>IF(ISERROR(INDEX(T_Activities[],$H$11+$F38,5)),"-",IF(AND($G38=$B$13,$I38=$A$10),INDEX(T_Activities[],$H$11+$F38,5),"-"))</f>
        <v>#N/A</v>
      </c>
      <c r="C38" s="151" t="e">
        <f>IF(ISERROR(INDEX(T_Activities[],$H$11+$F38,2)),"-",IF(AND($G38=$B$13,$I38=$A$10),INDEX(T_Activities[],$H$11+$F38,2),"-"))</f>
        <v>#N/A</v>
      </c>
      <c r="D38" s="79" t="e">
        <f>IF(ISERROR(INDEX(T_Activities[],$H$11+$F38,6)),"-",IF(AND($G38=$B$13,$I38=$A$10),INDEX(T_Activities[],$H$11+$F38,6),"-"))</f>
        <v>#N/A</v>
      </c>
      <c r="E38" s="10" t="e">
        <f>IF(ISERROR(INDEX(T_Activities[],$H$11+$F38,7)),"-",IF(AND($G38=$B$13,$I38=$A$10),INDEX(T_Activities[],$H$11+$F38,7),"-"))</f>
        <v>#N/A</v>
      </c>
      <c r="F38" s="83">
        <v>19</v>
      </c>
      <c r="G38" s="83">
        <f>INDEX(T_Activities[[Week]:[Tasks]],$H$11+F38,1)</f>
        <v>1</v>
      </c>
      <c r="H38" s="82">
        <f>IF(G38=$B$13,INDEX(T_Activities[],$H$11+F38,6),"-")</f>
        <v>0</v>
      </c>
      <c r="I38" s="188" t="e">
        <f>IF(G38=$B$13,INDEX(T_Activities[],$H$11+F38,12),"-")</f>
        <v>#N/A</v>
      </c>
    </row>
    <row r="39" spans="1:20">
      <c r="A39" s="183" t="e">
        <f>IF(ISERROR(INDEX(T_Activities[],$H$11+$F39,4)),"-",IF(AND($G39=$B$13,$I39=$A$10),INDEX(T_Activities[],$H$11+$F39,4),"-"))</f>
        <v>#N/A</v>
      </c>
      <c r="B39" s="152" t="e">
        <f>IF(ISERROR(INDEX(T_Activities[],$H$11+$F39,5)),"-",IF(AND($G39=$B$13,$I39=$A$10),INDEX(T_Activities[],$H$11+$F39,5),"-"))</f>
        <v>#N/A</v>
      </c>
      <c r="C39" s="151" t="e">
        <f>IF(ISERROR(INDEX(T_Activities[],$H$11+$F39,2)),"-",IF(AND($G39=$B$13,$I39=$A$10),INDEX(T_Activities[],$H$11+$F39,2),"-"))</f>
        <v>#N/A</v>
      </c>
      <c r="D39" s="79" t="e">
        <f>IF(ISERROR(INDEX(T_Activities[],$H$11+$F39,6)),"-",IF(AND($G39=$B$13,$I39=$A$10),INDEX(T_Activities[],$H$11+$F39,6),"-"))</f>
        <v>#N/A</v>
      </c>
      <c r="E39" s="10" t="e">
        <f>IF(ISERROR(INDEX(T_Activities[],$H$11+$F39,7)),"-",IF(AND($G39=$B$13,$I39=$A$10),INDEX(T_Activities[],$H$11+$F39,7),"-"))</f>
        <v>#N/A</v>
      </c>
      <c r="F39" s="83">
        <v>20</v>
      </c>
      <c r="G39" s="83">
        <f>INDEX(T_Activities[[Week]:[Tasks]],$H$11+F39,1)</f>
        <v>1</v>
      </c>
      <c r="H39" s="82">
        <f>IF(G39=$B$13,INDEX(T_Activities[],$H$11+F39,6),"-")</f>
        <v>0</v>
      </c>
      <c r="I39" s="188" t="e">
        <f>IF(G39=$B$13,INDEX(T_Activities[],$H$11+F39,12),"-")</f>
        <v>#N/A</v>
      </c>
    </row>
    <row r="40" spans="1:20">
      <c r="A40" s="183" t="e">
        <f>IF(ISERROR(INDEX(T_Activities[],$H$11+$F40,4)),"-",IF(AND($G40=$B$13,$I40=$A$10),INDEX(T_Activities[],$H$11+$F40,4),"-"))</f>
        <v>#N/A</v>
      </c>
      <c r="B40" s="152" t="e">
        <f>IF(ISERROR(INDEX(T_Activities[],$H$11+$F40,5)),"-",IF(AND($G40=$B$13,$I40=$A$10),INDEX(T_Activities[],$H$11+$F40,5),"-"))</f>
        <v>#N/A</v>
      </c>
      <c r="C40" s="151" t="e">
        <f>IF(ISERROR(INDEX(T_Activities[],$H$11+$F40,2)),"-",IF(AND($G40=$B$13,$I40=$A$10),INDEX(T_Activities[],$H$11+$F40,2),"-"))</f>
        <v>#N/A</v>
      </c>
      <c r="D40" s="79" t="e">
        <f>IF(ISERROR(INDEX(T_Activities[],$H$11+$F40,6)),"-",IF(AND($G40=$B$13,$I40=$A$10),INDEX(T_Activities[],$H$11+$F40,6),"-"))</f>
        <v>#N/A</v>
      </c>
      <c r="E40" s="10" t="e">
        <f>IF(ISERROR(INDEX(T_Activities[],$H$11+$F40,7)),"-",IF(AND($G40=$B$13,$I40=$A$10),INDEX(T_Activities[],$H$11+$F40,7),"-"))</f>
        <v>#N/A</v>
      </c>
      <c r="F40" s="83">
        <v>21</v>
      </c>
      <c r="G40" s="83">
        <f>INDEX(T_Activities[[Week]:[Tasks]],$H$11+F40,1)</f>
        <v>1</v>
      </c>
      <c r="H40" s="82">
        <f>IF(G40=$B$13,INDEX(T_Activities[],$H$11+F40,6),"-")</f>
        <v>0</v>
      </c>
      <c r="I40" s="188" t="e">
        <f>IF(G40=$B$13,INDEX(T_Activities[],$H$11+F40,12),"-")</f>
        <v>#N/A</v>
      </c>
    </row>
    <row r="41" spans="1:20">
      <c r="A41" s="183" t="e">
        <f>IF(ISERROR(INDEX(T_Activities[],$H$11+$F41,4)),"-",IF(AND($G41=$B$13,$I41=$A$10),INDEX(T_Activities[],$H$11+$F41,4),"-"))</f>
        <v>#N/A</v>
      </c>
      <c r="B41" s="152" t="e">
        <f>IF(ISERROR(INDEX(T_Activities[],$H$11+$F41,5)),"-",IF(AND($G41=$B$13,$I41=$A$10),INDEX(T_Activities[],$H$11+$F41,5),"-"))</f>
        <v>#N/A</v>
      </c>
      <c r="C41" s="151" t="e">
        <f>IF(ISERROR(INDEX(T_Activities[],$H$11+$F41,2)),"-",IF(AND($G41=$B$13,$I41=$A$10),INDEX(T_Activities[],$H$11+$F41,2),"-"))</f>
        <v>#N/A</v>
      </c>
      <c r="D41" s="79" t="e">
        <f>IF(ISERROR(INDEX(T_Activities[],$H$11+$F41,6)),"-",IF(AND($G41=$B$13,$I41=$A$10),INDEX(T_Activities[],$H$11+$F41,6),"-"))</f>
        <v>#N/A</v>
      </c>
      <c r="E41" s="10" t="e">
        <f>IF(ISERROR(INDEX(T_Activities[],$H$11+$F41,7)),"-",IF(AND($G41=$B$13,$I41=$A$10),INDEX(T_Activities[],$H$11+$F41,7),"-"))</f>
        <v>#N/A</v>
      </c>
      <c r="F41" s="83">
        <v>22</v>
      </c>
      <c r="G41" s="83">
        <f>INDEX(T_Activities[[Week]:[Tasks]],$H$11+F41,1)</f>
        <v>1</v>
      </c>
      <c r="H41" s="82">
        <f>IF(G41=$B$13,INDEX(T_Activities[],$H$11+F41,6),"-")</f>
        <v>0</v>
      </c>
      <c r="I41" s="188" t="e">
        <f>IF(G41=$B$13,INDEX(T_Activities[],$H$11+F41,12),"-")</f>
        <v>#N/A</v>
      </c>
      <c r="J41" s="10"/>
      <c r="K41" s="10"/>
      <c r="L41" s="10"/>
      <c r="M41" s="10"/>
      <c r="N41" s="10"/>
      <c r="O41" s="10"/>
      <c r="P41" s="10"/>
      <c r="Q41" s="10"/>
      <c r="R41" s="10"/>
      <c r="S41" s="10"/>
      <c r="T41" s="10"/>
    </row>
    <row r="42" spans="1:20">
      <c r="A42" s="183" t="e">
        <f>IF(ISERROR(INDEX(T_Activities[],$H$11+$F42,4)),"-",IF(AND($G42=$B$13,$I42=$A$10),INDEX(T_Activities[],$H$11+$F42,4),"-"))</f>
        <v>#N/A</v>
      </c>
      <c r="B42" s="152" t="e">
        <f>IF(ISERROR(INDEX(T_Activities[],$H$11+$F42,5)),"-",IF(AND($G42=$B$13,$I42=$A$10),INDEX(T_Activities[],$H$11+$F42,5),"-"))</f>
        <v>#N/A</v>
      </c>
      <c r="C42" s="151" t="e">
        <f>IF(ISERROR(INDEX(T_Activities[],$H$11+$F42,2)),"-",IF(AND($G42=$B$13,$I42=$A$10),INDEX(T_Activities[],$H$11+$F42,2),"-"))</f>
        <v>#N/A</v>
      </c>
      <c r="D42" s="79" t="e">
        <f>IF(ISERROR(INDEX(T_Activities[],$H$11+$F42,6)),"-",IF(AND($G42=$B$13,$I42=$A$10),INDEX(T_Activities[],$H$11+$F42,6),"-"))</f>
        <v>#N/A</v>
      </c>
      <c r="E42" s="10" t="e">
        <f>IF(ISERROR(INDEX(T_Activities[],$H$11+$F42,7)),"-",IF(AND($G42=$B$13,$I42=$A$10),INDEX(T_Activities[],$H$11+$F42,7),"-"))</f>
        <v>#N/A</v>
      </c>
      <c r="F42" s="83">
        <v>23</v>
      </c>
      <c r="G42" s="83">
        <f>INDEX(T_Activities[[Week]:[Tasks]],$H$11+F42,1)</f>
        <v>1</v>
      </c>
      <c r="H42" s="82">
        <f>IF(G42=$B$13,INDEX(T_Activities[],$H$11+F42,6),"-")</f>
        <v>0</v>
      </c>
      <c r="I42" s="188" t="e">
        <f>IF(G42=$B$13,INDEX(T_Activities[],$H$11+F42,12),"-")</f>
        <v>#N/A</v>
      </c>
      <c r="J42" s="10"/>
      <c r="K42" s="10"/>
      <c r="L42" s="10"/>
      <c r="M42" s="10"/>
      <c r="N42" s="10"/>
      <c r="O42" s="10"/>
      <c r="P42" s="10"/>
      <c r="Q42" s="10"/>
      <c r="R42" s="10"/>
      <c r="S42" s="10"/>
      <c r="T42" s="10"/>
    </row>
    <row r="43" spans="1:20">
      <c r="A43" s="183" t="e">
        <f>IF(ISERROR(INDEX(T_Activities[],$H$11+$F43,4)),"-",IF(AND($G43=$B$13,$I43=$A$10),INDEX(T_Activities[],$H$11+$F43,4),"-"))</f>
        <v>#N/A</v>
      </c>
      <c r="B43" s="152" t="e">
        <f>IF(ISERROR(INDEX(T_Activities[],$H$11+$F43,5)),"-",IF(AND($G43=$B$13,$I43=$A$10),INDEX(T_Activities[],$H$11+$F43,5),"-"))</f>
        <v>#N/A</v>
      </c>
      <c r="C43" s="151" t="e">
        <f>IF(ISERROR(INDEX(T_Activities[],$H$11+$F43,2)),"-",IF(AND($G43=$B$13,$I43=$A$10),INDEX(T_Activities[],$H$11+$F43,2),"-"))</f>
        <v>#N/A</v>
      </c>
      <c r="D43" s="79" t="e">
        <f>IF(ISERROR(INDEX(T_Activities[],$H$11+$F43,6)),"-",IF(AND($G43=$B$13,$I43=$A$10),INDEX(T_Activities[],$H$11+$F43,6),"-"))</f>
        <v>#N/A</v>
      </c>
      <c r="E43" s="10" t="e">
        <f>IF(ISERROR(INDEX(T_Activities[],$H$11+$F43,7)),"-",IF(AND($G43=$B$13,$I43=$A$10),INDEX(T_Activities[],$H$11+$F43,7),"-"))</f>
        <v>#N/A</v>
      </c>
      <c r="F43" s="83">
        <v>24</v>
      </c>
      <c r="G43" s="83">
        <f>INDEX(T_Activities[[Week]:[Tasks]],$H$11+F43,1)</f>
        <v>1</v>
      </c>
      <c r="H43" s="82">
        <f>IF(G43=$B$13,INDEX(T_Activities[],$H$11+F43,6),"-")</f>
        <v>0</v>
      </c>
      <c r="I43" s="188" t="e">
        <f>IF(G43=$B$13,INDEX(T_Activities[],$H$11+F43,12),"-")</f>
        <v>#N/A</v>
      </c>
      <c r="J43" s="10"/>
      <c r="K43" s="10"/>
      <c r="L43" s="10"/>
      <c r="M43" s="10"/>
      <c r="N43" s="10"/>
      <c r="O43" s="10"/>
      <c r="P43" s="10"/>
      <c r="Q43" s="10"/>
      <c r="R43" s="10"/>
      <c r="S43" s="10"/>
      <c r="T43" s="10"/>
    </row>
    <row r="44" spans="1:20">
      <c r="A44" s="183" t="e">
        <f>IF(ISERROR(INDEX(T_Activities[],$H$11+$F44,4)),"-",IF(AND($G44=$B$13,$I44=$A$10),INDEX(T_Activities[],$H$11+$F44,4),"-"))</f>
        <v>#N/A</v>
      </c>
      <c r="B44" s="152" t="e">
        <f>IF(ISERROR(INDEX(T_Activities[],$H$11+$F44,5)),"-",IF(AND($G44=$B$13,$I44=$A$10),INDEX(T_Activities[],$H$11+$F44,5),"-"))</f>
        <v>#N/A</v>
      </c>
      <c r="C44" s="151" t="e">
        <f>IF(ISERROR(INDEX(T_Activities[],$H$11+$F44,2)),"-",IF(AND($G44=$B$13,$I44=$A$10),INDEX(T_Activities[],$H$11+$F44,2),"-"))</f>
        <v>#N/A</v>
      </c>
      <c r="D44" s="79" t="e">
        <f>IF(ISERROR(INDEX(T_Activities[],$H$11+$F44,6)),"-",IF(AND($G44=$B$13,$I44=$A$10),INDEX(T_Activities[],$H$11+$F44,6),"-"))</f>
        <v>#N/A</v>
      </c>
      <c r="E44" s="10" t="e">
        <f>IF(ISERROR(INDEX(T_Activities[],$H$11+$F44,7)),"-",IF(AND($G44=$B$13,$I44=$A$10),INDEX(T_Activities[],$H$11+$F44,7),"-"))</f>
        <v>#N/A</v>
      </c>
      <c r="F44" s="83">
        <v>25</v>
      </c>
      <c r="G44" s="83">
        <f>INDEX(T_Activities[[Week]:[Tasks]],$H$11+F44,1)</f>
        <v>1</v>
      </c>
      <c r="H44" s="82">
        <f>IF(G44=$B$13,INDEX(T_Activities[],$H$11+F44,6),"-")</f>
        <v>0</v>
      </c>
      <c r="I44" s="188" t="e">
        <f>IF(G44=$B$13,INDEX(T_Activities[],$H$11+F44,12),"-")</f>
        <v>#N/A</v>
      </c>
      <c r="J44" s="10"/>
      <c r="K44" s="10"/>
      <c r="L44" s="10"/>
      <c r="M44" s="10"/>
      <c r="N44" s="10"/>
      <c r="O44" s="10"/>
      <c r="P44" s="10"/>
      <c r="Q44" s="10"/>
      <c r="R44" s="10"/>
      <c r="S44" s="10"/>
      <c r="T44" s="10"/>
    </row>
    <row r="45" spans="1:20">
      <c r="A45" s="183" t="e">
        <f>IF(ISERROR(INDEX(T_Activities[],$H$11+$F45,4)),"-",IF(AND($G45=$B$13,$I45=$A$10),INDEX(T_Activities[],$H$11+$F45,4),"-"))</f>
        <v>#N/A</v>
      </c>
      <c r="B45" s="152" t="e">
        <f>IF(ISERROR(INDEX(T_Activities[],$H$11+$F45,5)),"-",IF(AND($G45=$B$13,$I45=$A$10),INDEX(T_Activities[],$H$11+$F45,5),"-"))</f>
        <v>#N/A</v>
      </c>
      <c r="C45" s="151" t="e">
        <f>IF(ISERROR(INDEX(T_Activities[],$H$11+$F45,2)),"-",IF(AND($G45=$B$13,$I45=$A$10),INDEX(T_Activities[],$H$11+$F45,2),"-"))</f>
        <v>#N/A</v>
      </c>
      <c r="D45" s="79" t="e">
        <f>IF(ISERROR(INDEX(T_Activities[],$H$11+$F45,6)),"-",IF(AND($G45=$B$13,$I45=$A$10),INDEX(T_Activities[],$H$11+$F45,6),"-"))</f>
        <v>#N/A</v>
      </c>
      <c r="E45" s="10" t="e">
        <f>IF(ISERROR(INDEX(T_Activities[],$H$11+$F45,7)),"-",IF(AND($G45=$B$13,$I45=$A$10),INDEX(T_Activities[],$H$11+$F45,7),"-"))</f>
        <v>#N/A</v>
      </c>
      <c r="F45" s="83">
        <v>26</v>
      </c>
      <c r="G45" s="83">
        <f>INDEX(T_Activities[[Week]:[Tasks]],$H$11+F45,1)</f>
        <v>1</v>
      </c>
      <c r="H45" s="82">
        <f>IF(G45=$B$13,INDEX(T_Activities[],$H$11+F45,6),"-")</f>
        <v>0</v>
      </c>
      <c r="I45" s="188" t="e">
        <f>IF(G45=$B$13,INDEX(T_Activities[],$H$11+F45,12),"-")</f>
        <v>#N/A</v>
      </c>
      <c r="J45" s="10"/>
      <c r="K45" s="10"/>
      <c r="L45" s="10"/>
      <c r="M45" s="10"/>
      <c r="N45" s="10"/>
      <c r="O45" s="10"/>
      <c r="P45" s="10"/>
      <c r="Q45" s="10"/>
      <c r="R45" s="10"/>
      <c r="S45" s="10"/>
      <c r="T45" s="10"/>
    </row>
    <row r="46" spans="1:20">
      <c r="A46" s="183" t="e">
        <f>IF(ISERROR(INDEX(T_Activities[],$H$11+$F46,4)),"-",IF(AND($G46=$B$13,$I46=$A$10),INDEX(T_Activities[],$H$11+$F46,4),"-"))</f>
        <v>#N/A</v>
      </c>
      <c r="B46" s="152" t="e">
        <f>IF(ISERROR(INDEX(T_Activities[],$H$11+$F46,5)),"-",IF(AND($G46=$B$13,$I46=$A$10),INDEX(T_Activities[],$H$11+$F46,5),"-"))</f>
        <v>#N/A</v>
      </c>
      <c r="C46" s="151" t="e">
        <f>IF(ISERROR(INDEX(T_Activities[],$H$11+$F46,2)),"-",IF(AND($G46=$B$13,$I46=$A$10),INDEX(T_Activities[],$H$11+$F46,2),"-"))</f>
        <v>#N/A</v>
      </c>
      <c r="D46" s="79" t="e">
        <f>IF(ISERROR(INDEX(T_Activities[],$H$11+$F46,6)),"-",IF(AND($G46=$B$13,$I46=$A$10),INDEX(T_Activities[],$H$11+$F46,6),"-"))</f>
        <v>#N/A</v>
      </c>
      <c r="E46" s="10" t="e">
        <f>IF(ISERROR(INDEX(T_Activities[],$H$11+$F46,7)),"-",IF(AND($G46=$B$13,$I46=$A$10),INDEX(T_Activities[],$H$11+$F46,7),"-"))</f>
        <v>#N/A</v>
      </c>
      <c r="F46" s="83">
        <v>27</v>
      </c>
      <c r="G46" s="83">
        <f>INDEX(T_Activities[[Week]:[Tasks]],$H$11+F46,1)</f>
        <v>1</v>
      </c>
      <c r="H46" s="82">
        <f>IF(G46=$B$13,INDEX(T_Activities[],$H$11+F46,6),"-")</f>
        <v>0</v>
      </c>
      <c r="I46" s="188" t="e">
        <f>IF(G46=$B$13,INDEX(T_Activities[],$H$11+F46,12),"-")</f>
        <v>#N/A</v>
      </c>
      <c r="J46" s="10"/>
      <c r="K46" s="10"/>
      <c r="L46" s="10"/>
      <c r="M46" s="10"/>
      <c r="N46" s="10"/>
      <c r="O46" s="10"/>
      <c r="P46" s="10"/>
      <c r="Q46" s="10"/>
      <c r="R46" s="10"/>
      <c r="S46" s="10"/>
      <c r="T46" s="10"/>
    </row>
    <row r="47" spans="1:20">
      <c r="A47" s="183" t="e">
        <f>IF(ISERROR(INDEX(T_Activities[],$H$11+$F47,4)),"-",IF(AND($G47=$B$13,$I47=$A$10),INDEX(T_Activities[],$H$11+$F47,4),"-"))</f>
        <v>#N/A</v>
      </c>
      <c r="B47" s="152" t="e">
        <f>IF(ISERROR(INDEX(T_Activities[],$H$11+$F47,5)),"-",IF(AND($G47=$B$13,$I47=$A$10),INDEX(T_Activities[],$H$11+$F47,5),"-"))</f>
        <v>#N/A</v>
      </c>
      <c r="C47" s="151" t="e">
        <f>IF(ISERROR(INDEX(T_Activities[],$H$11+$F47,2)),"-",IF(AND($G47=$B$13,$I47=$A$10),INDEX(T_Activities[],$H$11+$F47,2),"-"))</f>
        <v>#N/A</v>
      </c>
      <c r="D47" s="79" t="e">
        <f>IF(ISERROR(INDEX(T_Activities[],$H$11+$F47,6)),"-",IF(AND($G47=$B$13,$I47=$A$10),INDEX(T_Activities[],$H$11+$F47,6),"-"))</f>
        <v>#N/A</v>
      </c>
      <c r="E47" s="10" t="e">
        <f>IF(ISERROR(INDEX(T_Activities[],$H$11+$F47,7)),"-",IF(AND($G47=$B$13,$I47=$A$10),INDEX(T_Activities[],$H$11+$F47,7),"-"))</f>
        <v>#N/A</v>
      </c>
      <c r="F47" s="83">
        <v>28</v>
      </c>
      <c r="G47" s="83">
        <f>INDEX(T_Activities[[Week]:[Tasks]],$H$11+F47,1)</f>
        <v>1</v>
      </c>
      <c r="H47" s="82">
        <f>IF(G47=$B$13,INDEX(T_Activities[],$H$11+F47,6),"-")</f>
        <v>0</v>
      </c>
      <c r="I47" s="188" t="e">
        <f>IF(G47=$B$13,INDEX(T_Activities[],$H$11+F47,12),"-")</f>
        <v>#N/A</v>
      </c>
      <c r="J47" s="10"/>
      <c r="K47" s="10"/>
      <c r="L47" s="10"/>
      <c r="M47" s="10"/>
      <c r="N47" s="10"/>
      <c r="O47" s="10"/>
      <c r="P47" s="10"/>
      <c r="Q47" s="10"/>
      <c r="R47" s="10"/>
      <c r="S47" s="10"/>
      <c r="T47" s="10"/>
    </row>
    <row r="48" spans="1:20">
      <c r="A48" s="183" t="e">
        <f>IF(ISERROR(INDEX(T_Activities[],$H$11+$F48,4)),"-",IF(AND($G48=$B$13,$I48=$A$10),INDEX(T_Activities[],$H$11+$F48,4),"-"))</f>
        <v>#N/A</v>
      </c>
      <c r="B48" s="152" t="e">
        <f>IF(ISERROR(INDEX(T_Activities[],$H$11+$F48,5)),"-",IF(AND($G48=$B$13,$I48=$A$10),INDEX(T_Activities[],$H$11+$F48,5),"-"))</f>
        <v>#N/A</v>
      </c>
      <c r="C48" s="151" t="e">
        <f>IF(ISERROR(INDEX(T_Activities[],$H$11+$F48,2)),"-",IF(AND($G48=$B$13,$I48=$A$10),INDEX(T_Activities[],$H$11+$F48,2),"-"))</f>
        <v>#N/A</v>
      </c>
      <c r="D48" s="79" t="e">
        <f>IF(ISERROR(INDEX(T_Activities[],$H$11+$F48,6)),"-",IF(AND($G48=$B$13,$I48=$A$10),INDEX(T_Activities[],$H$11+$F48,6),"-"))</f>
        <v>#N/A</v>
      </c>
      <c r="E48" s="10" t="e">
        <f>IF(ISERROR(INDEX(T_Activities[],$H$11+$F48,7)),"-",IF(AND($G48=$B$13,$I48=$A$10),INDEX(T_Activities[],$H$11+$F48,7),"-"))</f>
        <v>#N/A</v>
      </c>
      <c r="F48" s="83">
        <v>29</v>
      </c>
      <c r="G48" s="83">
        <f>INDEX(T_Activities[[Week]:[Tasks]],$H$11+F48,1)</f>
        <v>1</v>
      </c>
      <c r="H48" s="82">
        <f>IF(G48=$B$13,INDEX(T_Activities[],$H$11+F48,6),"-")</f>
        <v>0</v>
      </c>
      <c r="I48" s="188" t="e">
        <f>IF(G48=$B$13,INDEX(T_Activities[],$H$11+F48,12),"-")</f>
        <v>#N/A</v>
      </c>
      <c r="J48" s="10"/>
      <c r="K48" s="10"/>
      <c r="L48" s="10"/>
      <c r="M48" s="10"/>
      <c r="N48" s="10"/>
      <c r="O48" s="10"/>
      <c r="P48" s="10"/>
      <c r="Q48" s="10"/>
      <c r="R48" s="10"/>
      <c r="S48" s="10"/>
      <c r="T48" s="10"/>
    </row>
    <row r="49" spans="1:20">
      <c r="A49" s="183" t="e">
        <f>IF(ISERROR(INDEX(T_Activities[],$H$11+$F49,4)),"-",IF(AND($G49=$B$13,$I49=$A$10),INDEX(T_Activities[],$H$11+$F49,4),"-"))</f>
        <v>#N/A</v>
      </c>
      <c r="B49" s="152" t="e">
        <f>IF(ISERROR(INDEX(T_Activities[],$H$11+$F49,5)),"-",IF(AND($G49=$B$13,$I49=$A$10),INDEX(T_Activities[],$H$11+$F49,5),"-"))</f>
        <v>#N/A</v>
      </c>
      <c r="C49" s="151" t="e">
        <f>IF(ISERROR(INDEX(T_Activities[],$H$11+$F49,2)),"-",IF(AND($G49=$B$13,$I49=$A$10),INDEX(T_Activities[],$H$11+$F49,2),"-"))</f>
        <v>#N/A</v>
      </c>
      <c r="D49" s="79" t="e">
        <f>IF(ISERROR(INDEX(T_Activities[],$H$11+$F49,6)),"-",IF(AND($G49=$B$13,$I49=$A$10),INDEX(T_Activities[],$H$11+$F49,6),"-"))</f>
        <v>#N/A</v>
      </c>
      <c r="E49" s="10" t="e">
        <f>IF(ISERROR(INDEX(T_Activities[],$H$11+$F49,7)),"-",IF(AND($G49=$B$13,$I49=$A$10),INDEX(T_Activities[],$H$11+$F49,7),"-"))</f>
        <v>#N/A</v>
      </c>
      <c r="F49" s="83">
        <v>30</v>
      </c>
      <c r="G49" s="83">
        <f>INDEX(T_Activities[[Week]:[Tasks]],$H$11+F49,1)</f>
        <v>1</v>
      </c>
      <c r="H49" s="82">
        <f>IF(G49=$B$13,INDEX(T_Activities[],$H$11+F49,6),"-")</f>
        <v>0</v>
      </c>
      <c r="I49" s="188" t="e">
        <f>IF(G49=$B$13,INDEX(T_Activities[],$H$11+F49,12),"-")</f>
        <v>#N/A</v>
      </c>
      <c r="J49" s="10"/>
      <c r="K49" s="10"/>
      <c r="L49" s="10"/>
      <c r="M49" s="10"/>
      <c r="N49" s="10"/>
      <c r="O49" s="10"/>
      <c r="P49" s="10"/>
      <c r="Q49" s="10"/>
      <c r="R49" s="10"/>
      <c r="S49" s="10"/>
      <c r="T49" s="10"/>
    </row>
    <row r="50" spans="1:20">
      <c r="A50" s="183" t="e">
        <f>IF(ISERROR(INDEX(T_Activities[],$H$11+$F50,4)),"-",IF(AND($G50=$B$13,$I50=$A$10),INDEX(T_Activities[],$H$11+$F50,4),"-"))</f>
        <v>#N/A</v>
      </c>
      <c r="B50" s="152" t="e">
        <f>IF(ISERROR(INDEX(T_Activities[],$H$11+$F50,5)),"-",IF(AND($G50=$B$13,$I50=$A$10),INDEX(T_Activities[],$H$11+$F50,5),"-"))</f>
        <v>#N/A</v>
      </c>
      <c r="C50" s="151" t="e">
        <f>IF(ISERROR(INDEX(T_Activities[],$H$11+$F50,2)),"-",IF(AND($G50=$B$13,$I50=$A$10),INDEX(T_Activities[],$H$11+$F50,2),"-"))</f>
        <v>#N/A</v>
      </c>
      <c r="D50" s="79" t="e">
        <f>IF(ISERROR(INDEX(T_Activities[],$H$11+$F50,6)),"-",IF(AND($G50=$B$13,$I50=$A$10),INDEX(T_Activities[],$H$11+$F50,6),"-"))</f>
        <v>#N/A</v>
      </c>
      <c r="E50" s="10" t="e">
        <f>IF(ISERROR(INDEX(T_Activities[],$H$11+$F50,7)),"-",IF(AND($G50=$B$13,$I50=$A$10),INDEX(T_Activities[],$H$11+$F50,7),"-"))</f>
        <v>#N/A</v>
      </c>
      <c r="F50" s="83">
        <v>31</v>
      </c>
      <c r="G50" s="83">
        <f>INDEX(T_Activities[[Week]:[Tasks]],$H$11+F50,1)</f>
        <v>1</v>
      </c>
      <c r="H50" s="82">
        <f>IF(G50=$B$13,INDEX(T_Activities[],$H$11+F50,6),"-")</f>
        <v>0</v>
      </c>
      <c r="I50" s="188" t="e">
        <f>IF(G50=$B$13,INDEX(T_Activities[],$H$11+F50,12),"-")</f>
        <v>#N/A</v>
      </c>
      <c r="J50" s="10"/>
      <c r="K50" s="10"/>
      <c r="L50" s="10"/>
      <c r="M50" s="10"/>
      <c r="N50" s="10"/>
      <c r="O50" s="10"/>
      <c r="P50" s="10"/>
      <c r="Q50" s="10"/>
      <c r="R50" s="10"/>
      <c r="S50" s="10"/>
      <c r="T50" s="10"/>
    </row>
    <row r="51" spans="1:20">
      <c r="A51" s="183" t="e">
        <f>IF(ISERROR(INDEX(T_Activities[],$H$11+$F51,4)),"-",IF(AND($G51=$B$13,$I51=$A$10),INDEX(T_Activities[],$H$11+$F51,4),"-"))</f>
        <v>#N/A</v>
      </c>
      <c r="B51" s="152" t="e">
        <f>IF(ISERROR(INDEX(T_Activities[],$H$11+$F51,5)),"-",IF(AND($G51=$B$13,$I51=$A$10),INDEX(T_Activities[],$H$11+$F51,5),"-"))</f>
        <v>#N/A</v>
      </c>
      <c r="C51" s="151" t="e">
        <f>IF(ISERROR(INDEX(T_Activities[],$H$11+$F51,2)),"-",IF(AND($G51=$B$13,$I51=$A$10),INDEX(T_Activities[],$H$11+$F51,2),"-"))</f>
        <v>#N/A</v>
      </c>
      <c r="D51" s="79" t="e">
        <f>IF(ISERROR(INDEX(T_Activities[],$H$11+$F51,6)),"-",IF(AND($G51=$B$13,$I51=$A$10),INDEX(T_Activities[],$H$11+$F51,6),"-"))</f>
        <v>#N/A</v>
      </c>
      <c r="E51" s="10" t="e">
        <f>IF(ISERROR(INDEX(T_Activities[],$H$11+$F51,7)),"-",IF(AND($G51=$B$13,$I51=$A$10),INDEX(T_Activities[],$H$11+$F51,7),"-"))</f>
        <v>#N/A</v>
      </c>
      <c r="F51" s="83">
        <v>32</v>
      </c>
      <c r="G51" s="83">
        <f>INDEX(T_Activities[[Week]:[Tasks]],$H$11+F51,1)</f>
        <v>1</v>
      </c>
      <c r="H51" s="82">
        <f>IF(G51=$B$13,INDEX(T_Activities[],$H$11+F51,6),"-")</f>
        <v>0</v>
      </c>
      <c r="I51" s="188" t="e">
        <f>IF(G51=$B$13,INDEX(T_Activities[],$H$11+F51,12),"-")</f>
        <v>#N/A</v>
      </c>
      <c r="J51" s="10"/>
      <c r="K51" s="10"/>
      <c r="L51" s="10"/>
      <c r="M51" s="10"/>
      <c r="N51" s="10"/>
      <c r="O51" s="10"/>
      <c r="P51" s="10"/>
      <c r="Q51" s="10"/>
      <c r="R51" s="10"/>
      <c r="S51" s="10"/>
      <c r="T51" s="10"/>
    </row>
    <row r="52" spans="1:20">
      <c r="A52" s="183" t="e">
        <f>IF(ISERROR(INDEX(T_Activities[],$H$11+$F52,4)),"-",IF(AND($G52=$B$13,$I52=$A$10),INDEX(T_Activities[],$H$11+$F52,4),"-"))</f>
        <v>#N/A</v>
      </c>
      <c r="B52" s="152" t="e">
        <f>IF(ISERROR(INDEX(T_Activities[],$H$11+$F52,5)),"-",IF(AND($G52=$B$13,$I52=$A$10),INDEX(T_Activities[],$H$11+$F52,5),"-"))</f>
        <v>#N/A</v>
      </c>
      <c r="C52" s="151" t="e">
        <f>IF(ISERROR(INDEX(T_Activities[],$H$11+$F52,2)),"-",IF(AND($G52=$B$13,$I52=$A$10),INDEX(T_Activities[],$H$11+$F52,2),"-"))</f>
        <v>#N/A</v>
      </c>
      <c r="D52" s="79" t="e">
        <f>IF(ISERROR(INDEX(T_Activities[],$H$11+$F52,6)),"-",IF(AND($G52=$B$13,$I52=$A$10),INDEX(T_Activities[],$H$11+$F52,6),"-"))</f>
        <v>#N/A</v>
      </c>
      <c r="E52" s="10" t="e">
        <f>IF(ISERROR(INDEX(T_Activities[],$H$11+$F52,7)),"-",IF(AND($G52=$B$13,$I52=$A$10),INDEX(T_Activities[],$H$11+$F52,7),"-"))</f>
        <v>#N/A</v>
      </c>
      <c r="F52" s="83">
        <v>33</v>
      </c>
      <c r="G52" s="83">
        <f>INDEX(T_Activities[[Week]:[Tasks]],$H$11+F52,1)</f>
        <v>1</v>
      </c>
      <c r="H52" s="82">
        <f>IF(G52=$B$13,INDEX(T_Activities[],$H$11+F52,6),"-")</f>
        <v>0</v>
      </c>
      <c r="I52" s="188" t="e">
        <f>IF(G52=$B$13,INDEX(T_Activities[],$H$11+F52,12),"-")</f>
        <v>#N/A</v>
      </c>
      <c r="J52" s="10"/>
      <c r="K52" s="10"/>
      <c r="L52" s="10"/>
      <c r="M52" s="10"/>
      <c r="N52" s="10"/>
      <c r="O52" s="10"/>
      <c r="P52" s="10"/>
      <c r="Q52" s="10"/>
      <c r="R52" s="10"/>
      <c r="S52" s="10"/>
      <c r="T52" s="10"/>
    </row>
    <row r="53" spans="1:20">
      <c r="A53" s="183" t="str">
        <f>IF(ISERROR(INDEX(T_Activities[],$H$11+$F53,4)),"-",IF(AND($G53=$B$13,$I53=$A$10),INDEX(T_Activities[],$H$11+$F53,4),"-"))</f>
        <v>-</v>
      </c>
      <c r="B53" s="152" t="str">
        <f>IF(ISERROR(INDEX(T_Activities[],$H$11+$F53,5)),"-",IF(AND($G53=$B$13,$I53=$A$10),INDEX(T_Activities[],$H$11+$F53,5),"-"))</f>
        <v>-</v>
      </c>
      <c r="C53" s="151" t="str">
        <f>IF(ISERROR(INDEX(T_Activities[],$H$11+$F53,2)),"-",IF(AND($G53=$B$13,$I53=$A$10),INDEX(T_Activities[],$H$11+$F53,2),"-"))</f>
        <v>-</v>
      </c>
      <c r="D53" s="79" t="str">
        <f>IF(ISERROR(INDEX(T_Activities[],$H$11+$F53,6)),"-",IF(AND($G53=$B$13,$I53=$A$10),INDEX(T_Activities[],$H$11+$F53,6),"-"))</f>
        <v>-</v>
      </c>
      <c r="E53" s="10" t="str">
        <f>IF(ISERROR(INDEX(T_Activities[],$H$11+$F53,7)),"-",IF(AND($G53=$B$13,$I53=$A$10),INDEX(T_Activities[],$H$11+$F53,7),"-"))</f>
        <v>-</v>
      </c>
      <c r="F53" s="83">
        <v>34</v>
      </c>
      <c r="G53" s="83" t="e">
        <f>INDEX(T_Activities[[Week]:[Tasks]],$H$11+F53,1)</f>
        <v>#REF!</v>
      </c>
      <c r="H53" s="82" t="e">
        <f>IF(G53=$B$13,INDEX(T_Activities[],$H$11+F53,6),"-")</f>
        <v>#REF!</v>
      </c>
      <c r="I53" s="188" t="e">
        <f>IF(G53=$B$13,INDEX(T_Activities[],$H$11+F53,12),"-")</f>
        <v>#REF!</v>
      </c>
      <c r="J53" s="10"/>
      <c r="K53" s="10"/>
      <c r="L53" s="10"/>
      <c r="M53" s="10"/>
      <c r="N53" s="10"/>
      <c r="O53" s="10"/>
      <c r="P53" s="10"/>
      <c r="Q53" s="10"/>
      <c r="R53" s="10"/>
      <c r="S53" s="10"/>
      <c r="T53" s="10"/>
    </row>
    <row r="54" spans="1:20">
      <c r="A54" s="183" t="str">
        <f>IF(ISERROR(INDEX(T_Activities[],$H$11+$F54,4)),"-",IF(AND($G54=$B$13,$I54=$A$10),INDEX(T_Activities[],$H$11+$F54,4),"-"))</f>
        <v>-</v>
      </c>
      <c r="B54" s="152" t="str">
        <f>IF(ISERROR(INDEX(T_Activities[],$H$11+$F54,5)),"-",IF(AND($G54=$B$13,$I54=$A$10),INDEX(T_Activities[],$H$11+$F54,5),"-"))</f>
        <v>-</v>
      </c>
      <c r="C54" s="151" t="str">
        <f>IF(ISERROR(INDEX(T_Activities[],$H$11+$F54,2)),"-",IF(AND($G54=$B$13,$I54=$A$10),INDEX(T_Activities[],$H$11+$F54,2),"-"))</f>
        <v>-</v>
      </c>
      <c r="D54" s="79" t="str">
        <f>IF(ISERROR(INDEX(T_Activities[],$H$11+$F54,6)),"-",IF(AND($G54=$B$13,$I54=$A$10),INDEX(T_Activities[],$H$11+$F54,6),"-"))</f>
        <v>-</v>
      </c>
      <c r="E54" s="10" t="str">
        <f>IF(ISERROR(INDEX(T_Activities[],$H$11+$F54,7)),"-",IF(AND($G54=$B$13,$I54=$A$10),INDEX(T_Activities[],$H$11+$F54,7),"-"))</f>
        <v>-</v>
      </c>
      <c r="F54" s="83">
        <v>35</v>
      </c>
      <c r="G54" s="83" t="e">
        <f>INDEX(T_Activities[[Week]:[Tasks]],$H$11+F54,1)</f>
        <v>#REF!</v>
      </c>
      <c r="H54" s="82" t="e">
        <f>IF(G54=$B$13,INDEX(T_Activities[],$H$11+F54,6),"-")</f>
        <v>#REF!</v>
      </c>
      <c r="I54" s="188" t="e">
        <f>IF(G54=$B$13,INDEX(T_Activities[],$H$11+F54,12),"-")</f>
        <v>#REF!</v>
      </c>
      <c r="J54" s="10"/>
      <c r="K54" s="10"/>
      <c r="L54" s="10"/>
      <c r="M54" s="10"/>
      <c r="N54" s="10"/>
      <c r="O54" s="10"/>
      <c r="P54" s="10"/>
      <c r="Q54" s="10"/>
      <c r="R54" s="10"/>
      <c r="S54" s="10"/>
      <c r="T54" s="10"/>
    </row>
    <row r="55" spans="1:20">
      <c r="A55" s="183" t="str">
        <f>IF(ISERROR(INDEX(T_Activities[],$H$11+$F55,4)),"-",IF(AND($G55=$B$13,$I55=$A$10),INDEX(T_Activities[],$H$11+$F55,4),"-"))</f>
        <v>-</v>
      </c>
      <c r="B55" s="152" t="str">
        <f>IF(ISERROR(INDEX(T_Activities[],$H$11+$F55,5)),"-",IF(AND($G55=$B$13,$I55=$A$10),INDEX(T_Activities[],$H$11+$F55,5),"-"))</f>
        <v>-</v>
      </c>
      <c r="C55" s="151" t="str">
        <f>IF(ISERROR(INDEX(T_Activities[],$H$11+$F55,2)),"-",IF(AND($G55=$B$13,$I55=$A$10),INDEX(T_Activities[],$H$11+$F55,2),"-"))</f>
        <v>-</v>
      </c>
      <c r="D55" s="79" t="str">
        <f>IF(ISERROR(INDEX(T_Activities[],$H$11+$F55,6)),"-",IF(AND($G55=$B$13,$I55=$A$10),INDEX(T_Activities[],$H$11+$F55,6),"-"))</f>
        <v>-</v>
      </c>
      <c r="E55" s="10" t="str">
        <f>IF(ISERROR(INDEX(T_Activities[],$H$11+$F55,7)),"-",IF(AND($G55=$B$13,$I55=$A$10),INDEX(T_Activities[],$H$11+$F55,7),"-"))</f>
        <v>-</v>
      </c>
      <c r="F55" s="83">
        <v>36</v>
      </c>
      <c r="G55" s="83" t="e">
        <f>INDEX(T_Activities[[Week]:[Tasks]],$H$11+F55,1)</f>
        <v>#REF!</v>
      </c>
      <c r="H55" s="82" t="e">
        <f>IF(G55=$B$13,INDEX(T_Activities[],$H$11+F55,6),"-")</f>
        <v>#REF!</v>
      </c>
      <c r="I55" s="188" t="e">
        <f>IF(G55=$B$13,INDEX(T_Activities[],$H$11+F55,12),"-")</f>
        <v>#REF!</v>
      </c>
      <c r="J55" s="10"/>
      <c r="K55" s="10"/>
      <c r="L55" s="10"/>
      <c r="M55" s="10"/>
      <c r="N55" s="10"/>
      <c r="O55" s="10"/>
      <c r="P55" s="10"/>
      <c r="Q55" s="10"/>
      <c r="R55" s="10"/>
      <c r="S55" s="10"/>
      <c r="T55" s="10"/>
    </row>
    <row r="56" spans="1:20">
      <c r="A56" s="183" t="str">
        <f>IF(ISERROR(INDEX(T_Activities[],$H$11+$F56,4)),"-",IF(AND($G56=$B$13,$I56=$A$10),INDEX(T_Activities[],$H$11+$F56,4),"-"))</f>
        <v>-</v>
      </c>
      <c r="B56" s="152" t="str">
        <f>IF(ISERROR(INDEX(T_Activities[],$H$11+$F56,5)),"-",IF(AND($G56=$B$13,$I56=$A$10),INDEX(T_Activities[],$H$11+$F56,5),"-"))</f>
        <v>-</v>
      </c>
      <c r="C56" s="151" t="str">
        <f>IF(ISERROR(INDEX(T_Activities[],$H$11+$F56,2)),"-",IF(AND($G56=$B$13,$I56=$A$10),INDEX(T_Activities[],$H$11+$F56,2),"-"))</f>
        <v>-</v>
      </c>
      <c r="D56" s="79" t="str">
        <f>IF(ISERROR(INDEX(T_Activities[],$H$11+$F56,6)),"-",IF(AND($G56=$B$13,$I56=$A$10),INDEX(T_Activities[],$H$11+$F56,6),"-"))</f>
        <v>-</v>
      </c>
      <c r="E56" s="10" t="str">
        <f>IF(ISERROR(INDEX(T_Activities[],$H$11+$F56,7)),"-",IF(AND($G56=$B$13,$I56=$A$10),INDEX(T_Activities[],$H$11+$F56,7),"-"))</f>
        <v>-</v>
      </c>
      <c r="F56" s="83">
        <v>37</v>
      </c>
      <c r="G56" s="83" t="e">
        <f>INDEX(T_Activities[[Week]:[Tasks]],$H$11+F56,1)</f>
        <v>#REF!</v>
      </c>
      <c r="H56" s="82" t="e">
        <f>IF(G56=$B$13,INDEX(T_Activities[],$H$11+F56,6),"-")</f>
        <v>#REF!</v>
      </c>
      <c r="I56" s="188" t="e">
        <f>IF(G56=$B$13,INDEX(T_Activities[],$H$11+F56,12),"-")</f>
        <v>#REF!</v>
      </c>
      <c r="J56" s="10"/>
      <c r="K56" s="10"/>
      <c r="L56" s="10"/>
      <c r="M56" s="10"/>
      <c r="N56" s="10"/>
      <c r="O56" s="10"/>
      <c r="P56" s="10"/>
      <c r="Q56" s="10"/>
      <c r="R56" s="10"/>
      <c r="S56" s="10"/>
      <c r="T56" s="10"/>
    </row>
    <row r="57" spans="1:20">
      <c r="A57" s="183" t="str">
        <f>IF(ISERROR(INDEX(T_Activities[],$H$11+$F57,4)),"-",IF(AND($G57=$B$13,$I57=$A$10),INDEX(T_Activities[],$H$11+$F57,4),"-"))</f>
        <v>-</v>
      </c>
      <c r="B57" s="152" t="str">
        <f>IF(ISERROR(INDEX(T_Activities[],$H$11+$F57,5)),"-",IF(AND($G57=$B$13,$I57=$A$10),INDEX(T_Activities[],$H$11+$F57,5),"-"))</f>
        <v>-</v>
      </c>
      <c r="C57" s="151" t="str">
        <f>IF(ISERROR(INDEX(T_Activities[],$H$11+$F57,2)),"-",IF(AND($G57=$B$13,$I57=$A$10),INDEX(T_Activities[],$H$11+$F57,2),"-"))</f>
        <v>-</v>
      </c>
      <c r="D57" s="79" t="str">
        <f>IF(ISERROR(INDEX(T_Activities[],$H$11+$F57,6)),"-",IF(AND($G57=$B$13,$I57=$A$10),INDEX(T_Activities[],$H$11+$F57,6),"-"))</f>
        <v>-</v>
      </c>
      <c r="E57" s="10" t="str">
        <f>IF(ISERROR(INDEX(T_Activities[],$H$11+$F57,7)),"-",IF(AND($G57=$B$13,$I57=$A$10),INDEX(T_Activities[],$H$11+$F57,7),"-"))</f>
        <v>-</v>
      </c>
      <c r="F57" s="83">
        <v>38</v>
      </c>
      <c r="G57" s="83" t="e">
        <f>INDEX(T_Activities[[Week]:[Tasks]],$H$11+F57,1)</f>
        <v>#REF!</v>
      </c>
      <c r="H57" s="82" t="e">
        <f>IF(G57=$B$13,INDEX(T_Activities[],$H$11+F57,6),"-")</f>
        <v>#REF!</v>
      </c>
      <c r="I57" s="188" t="e">
        <f>IF(G57=$B$13,INDEX(T_Activities[],$H$11+F57,12),"-")</f>
        <v>#REF!</v>
      </c>
      <c r="J57" s="10"/>
      <c r="K57" s="10"/>
      <c r="L57" s="10"/>
      <c r="M57" s="10"/>
      <c r="N57" s="10"/>
      <c r="O57" s="10"/>
      <c r="P57" s="10"/>
      <c r="Q57" s="10"/>
      <c r="R57" s="10"/>
      <c r="S57" s="10"/>
      <c r="T57" s="10"/>
    </row>
    <row r="58" spans="1:20">
      <c r="A58" s="183" t="str">
        <f>IF(ISERROR(INDEX(T_Activities[],$H$11+$F58,4)),"-",IF(AND($G58=$B$13,$I58=$A$10),INDEX(T_Activities[],$H$11+$F58,4),"-"))</f>
        <v>-</v>
      </c>
      <c r="B58" s="152" t="str">
        <f>IF(ISERROR(INDEX(T_Activities[],$H$11+$F58,5)),"-",IF(AND($G58=$B$13,$I58=$A$10),INDEX(T_Activities[],$H$11+$F58,5),"-"))</f>
        <v>-</v>
      </c>
      <c r="C58" s="151" t="str">
        <f>IF(ISERROR(INDEX(T_Activities[],$H$11+$F58,2)),"-",IF(AND($G58=$B$13,$I58=$A$10),INDEX(T_Activities[],$H$11+$F58,2),"-"))</f>
        <v>-</v>
      </c>
      <c r="D58" s="79" t="str">
        <f>IF(ISERROR(INDEX(T_Activities[],$H$11+$F58,6)),"-",IF(AND($G58=$B$13,$I58=$A$10),INDEX(T_Activities[],$H$11+$F58,6),"-"))</f>
        <v>-</v>
      </c>
      <c r="E58" s="10" t="str">
        <f>IF(ISERROR(INDEX(T_Activities[],$H$11+$F58,7)),"-",IF(AND($G58=$B$13,$I58=$A$10),INDEX(T_Activities[],$H$11+$F58,7),"-"))</f>
        <v>-</v>
      </c>
      <c r="F58" s="83">
        <v>39</v>
      </c>
      <c r="G58" s="83" t="e">
        <f>INDEX(T_Activities[[Week]:[Tasks]],$H$11+F58,1)</f>
        <v>#REF!</v>
      </c>
      <c r="H58" s="82" t="e">
        <f>IF(G58=$B$13,INDEX(T_Activities[],$H$11+F58,6),"-")</f>
        <v>#REF!</v>
      </c>
      <c r="I58" s="188" t="e">
        <f>IF(G58=$B$13,INDEX(T_Activities[],$H$11+F58,12),"-")</f>
        <v>#REF!</v>
      </c>
      <c r="J58" s="10"/>
      <c r="K58" s="10"/>
      <c r="L58" s="10"/>
      <c r="M58" s="10"/>
      <c r="N58" s="10"/>
      <c r="O58" s="10"/>
      <c r="P58" s="10"/>
      <c r="Q58" s="10"/>
      <c r="R58" s="10"/>
      <c r="S58" s="10"/>
      <c r="T58" s="10"/>
    </row>
    <row r="59" spans="1:20">
      <c r="A59" s="183" t="str">
        <f>IF(ISERROR(INDEX(T_Activities[],$H$11+$F59,4)),"-",IF(AND($G59=$B$13,$I59=$A$10),INDEX(T_Activities[],$H$11+$F59,4),"-"))</f>
        <v>-</v>
      </c>
      <c r="B59" s="152" t="str">
        <f>IF(ISERROR(INDEX(T_Activities[],$H$11+$F59,5)),"-",IF(AND($G59=$B$13,$I59=$A$10),INDEX(T_Activities[],$H$11+$F59,5),"-"))</f>
        <v>-</v>
      </c>
      <c r="C59" s="151" t="str">
        <f>IF(ISERROR(INDEX(T_Activities[],$H$11+$F59,2)),"-",IF(AND($G59=$B$13,$I59=$A$10),INDEX(T_Activities[],$H$11+$F59,2),"-"))</f>
        <v>-</v>
      </c>
      <c r="D59" s="79" t="str">
        <f>IF(ISERROR(INDEX(T_Activities[],$H$11+$F59,6)),"-",IF(AND($G59=$B$13,$I59=$A$10),INDEX(T_Activities[],$H$11+$F59,6),"-"))</f>
        <v>-</v>
      </c>
      <c r="E59" s="10" t="str">
        <f>IF(ISERROR(INDEX(T_Activities[],$H$11+$F59,7)),"-",IF(AND($G59=$B$13,$I59=$A$10),INDEX(T_Activities[],$H$11+$F59,7),"-"))</f>
        <v>-</v>
      </c>
      <c r="F59" s="83">
        <v>40</v>
      </c>
      <c r="G59" s="83" t="e">
        <f>INDEX(T_Activities[[Week]:[Tasks]],$H$11+F59,1)</f>
        <v>#REF!</v>
      </c>
      <c r="H59" s="82" t="e">
        <f>IF(G59=$B$13,INDEX(T_Activities[],$H$11+F59,6),"-")</f>
        <v>#REF!</v>
      </c>
      <c r="I59" s="188" t="e">
        <f>IF(G59=$B$13,INDEX(T_Activities[],$H$11+F59,12),"-")</f>
        <v>#REF!</v>
      </c>
      <c r="J59" s="10"/>
      <c r="K59" s="10"/>
      <c r="L59" s="10"/>
      <c r="M59" s="10"/>
      <c r="N59" s="10"/>
      <c r="O59" s="10"/>
      <c r="P59" s="10"/>
      <c r="Q59" s="10"/>
      <c r="R59" s="10"/>
      <c r="S59" s="10"/>
      <c r="T59" s="10"/>
    </row>
    <row r="60" spans="1:20">
      <c r="A60" s="183" t="str">
        <f>IF(ISERROR(INDEX(T_Activities[],$H$11+$F60,4)),"-",IF(AND($G60=$B$13,$I60=$A$10),INDEX(T_Activities[],$H$11+$F60,4),"-"))</f>
        <v>-</v>
      </c>
      <c r="B60" s="152" t="str">
        <f>IF(ISERROR(INDEX(T_Activities[],$H$11+$F60,5)),"-",IF(AND($G60=$B$13,$I60=$A$10),INDEX(T_Activities[],$H$11+$F60,5),"-"))</f>
        <v>-</v>
      </c>
      <c r="C60" s="151" t="str">
        <f>IF(ISERROR(INDEX(T_Activities[],$H$11+$F60,2)),"-",IF(AND($G60=$B$13,$I60=$A$10),INDEX(T_Activities[],$H$11+$F60,2),"-"))</f>
        <v>-</v>
      </c>
      <c r="D60" s="79" t="str">
        <f>IF(ISERROR(INDEX(T_Activities[],$H$11+$F60,6)),"-",IF(AND($G60=$B$13,$I60=$A$10),INDEX(T_Activities[],$H$11+$F60,6),"-"))</f>
        <v>-</v>
      </c>
      <c r="E60" s="10" t="str">
        <f>IF(ISERROR(INDEX(T_Activities[],$H$11+$F60,7)),"-",IF(AND($G60=$B$13,$I60=$A$10),INDEX(T_Activities[],$H$11+$F60,7),"-"))</f>
        <v>-</v>
      </c>
      <c r="F60" s="83">
        <v>41</v>
      </c>
      <c r="G60" s="83" t="e">
        <f>INDEX(T_Activities[[Week]:[Tasks]],$H$11+F60,1)</f>
        <v>#REF!</v>
      </c>
      <c r="H60" s="82" t="e">
        <f>IF(G60=$B$13,INDEX(T_Activities[],$H$11+F60,6),"-")</f>
        <v>#REF!</v>
      </c>
      <c r="I60" s="188" t="e">
        <f>IF(G60=$B$13,INDEX(T_Activities[],$H$11+F60,12),"-")</f>
        <v>#REF!</v>
      </c>
      <c r="J60" s="10"/>
      <c r="K60" s="10"/>
      <c r="L60" s="10"/>
      <c r="M60" s="10"/>
      <c r="N60" s="10"/>
      <c r="O60" s="10"/>
      <c r="P60" s="10"/>
      <c r="Q60" s="10"/>
      <c r="R60" s="10"/>
      <c r="S60" s="10"/>
      <c r="T60" s="10"/>
    </row>
    <row r="61" spans="1:20">
      <c r="A61" s="183" t="str">
        <f>IF(ISERROR(INDEX(T_Activities[],$H$11+$F61,4)),"-",IF(AND($G61=$B$13,$I61=$A$10),INDEX(T_Activities[],$H$11+$F61,4),"-"))</f>
        <v>-</v>
      </c>
      <c r="B61" s="152" t="str">
        <f>IF(ISERROR(INDEX(T_Activities[],$H$11+$F61,5)),"-",IF(AND($G61=$B$13,$I61=$A$10),INDEX(T_Activities[],$H$11+$F61,5),"-"))</f>
        <v>-</v>
      </c>
      <c r="C61" s="151" t="str">
        <f>IF(ISERROR(INDEX(T_Activities[],$H$11+$F61,2)),"-",IF(AND($G61=$B$13,$I61=$A$10),INDEX(T_Activities[],$H$11+$F61,2),"-"))</f>
        <v>-</v>
      </c>
      <c r="D61" s="79" t="str">
        <f>IF(ISERROR(INDEX(T_Activities[],$H$11+$F61,6)),"-",IF(AND($G61=$B$13,$I61=$A$10),INDEX(T_Activities[],$H$11+$F61,6),"-"))</f>
        <v>-</v>
      </c>
      <c r="E61" s="10" t="str">
        <f>IF(ISERROR(INDEX(T_Activities[],$H$11+$F61,7)),"-",IF(AND($G61=$B$13,$I61=$A$10),INDEX(T_Activities[],$H$11+$F61,7),"-"))</f>
        <v>-</v>
      </c>
      <c r="F61" s="83">
        <v>42</v>
      </c>
      <c r="G61" s="83" t="e">
        <f>INDEX(T_Activities[[Week]:[Tasks]],$H$11+F61,1)</f>
        <v>#REF!</v>
      </c>
      <c r="H61" s="82" t="e">
        <f>IF(G61=$B$13,INDEX(T_Activities[],$H$11+F61,6),"-")</f>
        <v>#REF!</v>
      </c>
      <c r="I61" s="188" t="e">
        <f>IF(G61=$B$13,INDEX(T_Activities[],$H$11+F61,12),"-")</f>
        <v>#REF!</v>
      </c>
      <c r="J61" s="10"/>
      <c r="K61" s="10"/>
      <c r="L61" s="10"/>
      <c r="M61" s="10"/>
      <c r="N61" s="10"/>
      <c r="O61" s="10"/>
      <c r="P61" s="10"/>
      <c r="Q61" s="10"/>
      <c r="R61" s="10"/>
      <c r="S61" s="10"/>
      <c r="T61" s="10"/>
    </row>
    <row r="62" spans="1:20">
      <c r="A62" s="183" t="str">
        <f>IF(ISERROR(INDEX(T_Activities[],$H$11+$F62,4)),"-",IF(AND($G62=$B$13,$I62=$A$10),INDEX(T_Activities[],$H$11+$F62,4),"-"))</f>
        <v>-</v>
      </c>
      <c r="B62" s="152" t="str">
        <f>IF(ISERROR(INDEX(T_Activities[],$H$11+$F62,5)),"-",IF(AND($G62=$B$13,$I62=$A$10),INDEX(T_Activities[],$H$11+$F62,5),"-"))</f>
        <v>-</v>
      </c>
      <c r="C62" s="151" t="str">
        <f>IF(ISERROR(INDEX(T_Activities[],$H$11+$F62,2)),"-",IF(AND($G62=$B$13,$I62=$A$10),INDEX(T_Activities[],$H$11+$F62,2),"-"))</f>
        <v>-</v>
      </c>
      <c r="D62" s="79" t="str">
        <f>IF(ISERROR(INDEX(T_Activities[],$H$11+$F62,6)),"-",IF(AND($G62=$B$13,$I62=$A$10),INDEX(T_Activities[],$H$11+$F62,6),"-"))</f>
        <v>-</v>
      </c>
      <c r="E62" s="10" t="str">
        <f>IF(ISERROR(INDEX(T_Activities[],$H$11+$F62,7)),"-",IF(AND($G62=$B$13,$I62=$A$10),INDEX(T_Activities[],$H$11+$F62,7),"-"))</f>
        <v>-</v>
      </c>
      <c r="F62" s="83">
        <v>43</v>
      </c>
      <c r="G62" s="83" t="e">
        <f>INDEX(T_Activities[[Week]:[Tasks]],$H$11+F62,1)</f>
        <v>#REF!</v>
      </c>
      <c r="H62" s="82" t="e">
        <f>IF(G62=$B$13,INDEX(T_Activities[],$H$11+F62,6),"-")</f>
        <v>#REF!</v>
      </c>
      <c r="I62" s="188" t="e">
        <f>IF(G62=$B$13,INDEX(T_Activities[],$H$11+F62,12),"-")</f>
        <v>#REF!</v>
      </c>
      <c r="J62" s="10"/>
      <c r="K62" s="10"/>
      <c r="L62" s="10"/>
      <c r="M62" s="10"/>
      <c r="N62" s="10"/>
      <c r="O62" s="10"/>
      <c r="P62" s="10"/>
      <c r="Q62" s="10"/>
      <c r="R62" s="10"/>
      <c r="S62" s="10"/>
      <c r="T62" s="10"/>
    </row>
    <row r="63" spans="1:20">
      <c r="A63" s="183" t="str">
        <f>IF(ISERROR(INDEX(T_Activities[],$H$11+$F63,4)),"-",IF(AND($G63=$B$13,$I63=$A$10),INDEX(T_Activities[],$H$11+$F63,4),"-"))</f>
        <v>-</v>
      </c>
      <c r="B63" s="152" t="str">
        <f>IF(ISERROR(INDEX(T_Activities[],$H$11+$F63,5)),"-",IF(AND($G63=$B$13,$I63=$A$10),INDEX(T_Activities[],$H$11+$F63,5),"-"))</f>
        <v>-</v>
      </c>
      <c r="C63" s="151" t="str">
        <f>IF(ISERROR(INDEX(T_Activities[],$H$11+$F63,2)),"-",IF(AND($G63=$B$13,$I63=$A$10),INDEX(T_Activities[],$H$11+$F63,2),"-"))</f>
        <v>-</v>
      </c>
      <c r="D63" s="79" t="str">
        <f>IF(ISERROR(INDEX(T_Activities[],$H$11+$F63,6)),"-",IF(AND($G63=$B$13,$I63=$A$10),INDEX(T_Activities[],$H$11+$F63,6),"-"))</f>
        <v>-</v>
      </c>
      <c r="E63" s="10" t="str">
        <f>IF(ISERROR(INDEX(T_Activities[],$H$11+$F63,7)),"-",IF(AND($G63=$B$13,$I63=$A$10),INDEX(T_Activities[],$H$11+$F63,7),"-"))</f>
        <v>-</v>
      </c>
      <c r="F63" s="83">
        <v>44</v>
      </c>
      <c r="G63" s="83" t="e">
        <f>INDEX(T_Activities[[Week]:[Tasks]],$H$11+F63,1)</f>
        <v>#REF!</v>
      </c>
      <c r="H63" s="82" t="e">
        <f>IF(G63=$B$13,INDEX(T_Activities[],$H$11+F63,6),"-")</f>
        <v>#REF!</v>
      </c>
      <c r="I63" s="188" t="e">
        <f>IF(G63=$B$13,INDEX(T_Activities[],$H$11+F63,12),"-")</f>
        <v>#REF!</v>
      </c>
      <c r="J63" s="10"/>
      <c r="K63" s="10"/>
      <c r="L63" s="10"/>
      <c r="M63" s="10"/>
      <c r="N63" s="10"/>
      <c r="O63" s="10"/>
      <c r="P63" s="10"/>
      <c r="Q63" s="10"/>
      <c r="R63" s="10"/>
      <c r="S63" s="10"/>
      <c r="T63" s="10"/>
    </row>
    <row r="64" spans="1:20">
      <c r="A64" s="183" t="str">
        <f>IF(ISERROR(INDEX(T_Activities[],$H$11+$F64,4)),"-",IF(AND($G64=$B$13,$I64=$A$10),INDEX(T_Activities[],$H$11+$F64,4),"-"))</f>
        <v>-</v>
      </c>
      <c r="B64" s="152" t="str">
        <f>IF(ISERROR(INDEX(T_Activities[],$H$11+$F64,5)),"-",IF(AND($G64=$B$13,$I64=$A$10),INDEX(T_Activities[],$H$11+$F64,5),"-"))</f>
        <v>-</v>
      </c>
      <c r="C64" s="151" t="str">
        <f>IF(ISERROR(INDEX(T_Activities[],$H$11+$F64,2)),"-",IF(AND($G64=$B$13,$I64=$A$10),INDEX(T_Activities[],$H$11+$F64,2),"-"))</f>
        <v>-</v>
      </c>
      <c r="D64" s="79" t="str">
        <f>IF(ISERROR(INDEX(T_Activities[],$H$11+$F64,6)),"-",IF(AND($G64=$B$13,$I64=$A$10),INDEX(T_Activities[],$H$11+$F64,6),"-"))</f>
        <v>-</v>
      </c>
      <c r="E64" s="10" t="str">
        <f>IF(ISERROR(INDEX(T_Activities[],$H$11+$F64,7)),"-",IF(AND($G64=$B$13,$I64=$A$10),INDEX(T_Activities[],$H$11+$F64,7),"-"))</f>
        <v>-</v>
      </c>
      <c r="F64" s="83">
        <v>45</v>
      </c>
      <c r="G64" s="83" t="e">
        <f>INDEX(T_Activities[[Week]:[Tasks]],$H$11+F64,1)</f>
        <v>#REF!</v>
      </c>
      <c r="H64" s="82" t="e">
        <f>IF(G64=$B$13,INDEX(T_Activities[],$H$11+F64,6),"-")</f>
        <v>#REF!</v>
      </c>
      <c r="I64" s="188" t="e">
        <f>IF(G64=$B$13,INDEX(T_Activities[],$H$11+F64,12),"-")</f>
        <v>#REF!</v>
      </c>
      <c r="J64" s="10"/>
      <c r="K64" s="10"/>
      <c r="L64" s="10"/>
      <c r="M64" s="10"/>
      <c r="N64" s="10"/>
      <c r="O64" s="10"/>
      <c r="P64" s="10"/>
      <c r="Q64" s="10"/>
      <c r="R64" s="10"/>
      <c r="S64" s="10"/>
      <c r="T64" s="10"/>
    </row>
    <row r="65" spans="1:20">
      <c r="A65" s="183" t="str">
        <f>IF(ISERROR(INDEX(T_Activities[],$H$11+$F65,4)),"-",IF(AND($G65=$B$13,$I65=$A$10),INDEX(T_Activities[],$H$11+$F65,4),"-"))</f>
        <v>-</v>
      </c>
      <c r="B65" s="152" t="str">
        <f>IF(ISERROR(INDEX(T_Activities[],$H$11+$F65,5)),"-",IF(AND($G65=$B$13,$I65=$A$10),INDEX(T_Activities[],$H$11+$F65,5),"-"))</f>
        <v>-</v>
      </c>
      <c r="C65" s="151" t="str">
        <f>IF(ISERROR(INDEX(T_Activities[],$H$11+$F65,2)),"-",IF(AND($G65=$B$13,$I65=$A$10),INDEX(T_Activities[],$H$11+$F65,2),"-"))</f>
        <v>-</v>
      </c>
      <c r="D65" s="79" t="str">
        <f>IF(ISERROR(INDEX(T_Activities[],$H$11+$F65,6)),"-",IF(AND($G65=$B$13,$I65=$A$10),INDEX(T_Activities[],$H$11+$F65,6),"-"))</f>
        <v>-</v>
      </c>
      <c r="E65" s="10" t="str">
        <f>IF(ISERROR(INDEX(T_Activities[],$H$11+$F65,7)),"-",IF(AND($G65=$B$13,$I65=$A$10),INDEX(T_Activities[],$H$11+$F65,7),"-"))</f>
        <v>-</v>
      </c>
      <c r="F65" s="83">
        <v>46</v>
      </c>
      <c r="G65" s="83" t="e">
        <f>INDEX(T_Activities[[Week]:[Tasks]],$H$11+F65,1)</f>
        <v>#REF!</v>
      </c>
      <c r="H65" s="82" t="e">
        <f>IF(G65=$B$13,INDEX(T_Activities[],$H$11+F65,6),"-")</f>
        <v>#REF!</v>
      </c>
      <c r="I65" s="188" t="e">
        <f>IF(G65=$B$13,INDEX(T_Activities[],$H$11+F65,12),"-")</f>
        <v>#REF!</v>
      </c>
      <c r="J65" s="10"/>
      <c r="K65" s="10"/>
      <c r="L65" s="10"/>
      <c r="M65" s="10"/>
      <c r="N65" s="10"/>
      <c r="O65" s="10"/>
      <c r="P65" s="10"/>
      <c r="Q65" s="10"/>
      <c r="R65" s="10"/>
      <c r="S65" s="10"/>
      <c r="T65" s="10"/>
    </row>
    <row r="66" spans="1:20">
      <c r="A66" s="183" t="str">
        <f>IF(ISERROR(INDEX(T_Activities[],$H$11+$F66,4)),"-",IF(AND($G66=$B$13,$I66=$A$10),INDEX(T_Activities[],$H$11+$F66,4),"-"))</f>
        <v>-</v>
      </c>
      <c r="B66" s="152" t="str">
        <f>IF(ISERROR(INDEX(T_Activities[],$H$11+$F66,5)),"-",IF(AND($G66=$B$13,$I66=$A$10),INDEX(T_Activities[],$H$11+$F66,5),"-"))</f>
        <v>-</v>
      </c>
      <c r="C66" s="151" t="str">
        <f>IF(ISERROR(INDEX(T_Activities[],$H$11+$F66,2)),"-",IF(AND($G66=$B$13,$I66=$A$10),INDEX(T_Activities[],$H$11+$F66,2),"-"))</f>
        <v>-</v>
      </c>
      <c r="D66" s="79" t="str">
        <f>IF(ISERROR(INDEX(T_Activities[],$H$11+$F66,6)),"-",IF(AND($G66=$B$13,$I66=$A$10),INDEX(T_Activities[],$H$11+$F66,6),"-"))</f>
        <v>-</v>
      </c>
      <c r="E66" s="10" t="str">
        <f>IF(ISERROR(INDEX(T_Activities[],$H$11+$F66,7)),"-",IF(AND($G66=$B$13,$I66=$A$10),INDEX(T_Activities[],$H$11+$F66,7),"-"))</f>
        <v>-</v>
      </c>
      <c r="F66" s="83">
        <v>47</v>
      </c>
      <c r="G66" s="83" t="e">
        <f>INDEX(T_Activities[[Week]:[Tasks]],$H$11+F66,1)</f>
        <v>#REF!</v>
      </c>
      <c r="H66" s="82" t="e">
        <f>IF(G66=$B$13,INDEX(T_Activities[],$H$11+F66,6),"-")</f>
        <v>#REF!</v>
      </c>
      <c r="I66" s="188" t="e">
        <f>IF(G66=$B$13,INDEX(T_Activities[],$H$11+F66,12),"-")</f>
        <v>#REF!</v>
      </c>
      <c r="J66" s="10"/>
      <c r="K66" s="10"/>
      <c r="L66" s="10"/>
      <c r="M66" s="10"/>
      <c r="N66" s="10"/>
      <c r="O66" s="10"/>
      <c r="P66" s="10"/>
      <c r="Q66" s="10"/>
      <c r="R66" s="10"/>
      <c r="S66" s="10"/>
      <c r="T66" s="10"/>
    </row>
    <row r="67" spans="1:20">
      <c r="A67" s="183" t="str">
        <f>IF(ISERROR(INDEX(T_Activities[],$H$11+$F67,4)),"-",IF(AND($G67=$B$13,$I67=$A$10),INDEX(T_Activities[],$H$11+$F67,4),"-"))</f>
        <v>-</v>
      </c>
      <c r="B67" s="152" t="str">
        <f>IF(ISERROR(INDEX(T_Activities[],$H$11+$F67,5)),"-",IF(AND($G67=$B$13,$I67=$A$10),INDEX(T_Activities[],$H$11+$F67,5),"-"))</f>
        <v>-</v>
      </c>
      <c r="C67" s="151" t="str">
        <f>IF(ISERROR(INDEX(T_Activities[],$H$11+$F67,2)),"-",IF(AND($G67=$B$13,$I67=$A$10),INDEX(T_Activities[],$H$11+$F67,2),"-"))</f>
        <v>-</v>
      </c>
      <c r="D67" s="79" t="str">
        <f>IF(ISERROR(INDEX(T_Activities[],$H$11+$F67,6)),"-",IF(AND($G67=$B$13,$I67=$A$10),INDEX(T_Activities[],$H$11+$F67,6),"-"))</f>
        <v>-</v>
      </c>
      <c r="E67" s="10" t="str">
        <f>IF(ISERROR(INDEX(T_Activities[],$H$11+$F67,7)),"-",IF(AND($G67=$B$13,$I67=$A$10),INDEX(T_Activities[],$H$11+$F67,7),"-"))</f>
        <v>-</v>
      </c>
      <c r="F67" s="83">
        <v>48</v>
      </c>
      <c r="G67" s="83" t="e">
        <f>INDEX(T_Activities[[Week]:[Tasks]],$H$11+F67,1)</f>
        <v>#REF!</v>
      </c>
      <c r="H67" s="82" t="e">
        <f>IF(G67=$B$13,INDEX(T_Activities[],$H$11+F67,6),"-")</f>
        <v>#REF!</v>
      </c>
      <c r="I67" s="188" t="e">
        <f>IF(G67=$B$13,INDEX(T_Activities[],$H$11+F67,12),"-")</f>
        <v>#REF!</v>
      </c>
      <c r="J67" s="10"/>
      <c r="K67" s="10"/>
      <c r="L67" s="10"/>
      <c r="M67" s="10"/>
      <c r="N67" s="10"/>
      <c r="O67" s="10"/>
      <c r="P67" s="10"/>
      <c r="Q67" s="10"/>
      <c r="R67" s="10"/>
      <c r="S67" s="10"/>
      <c r="T67" s="10"/>
    </row>
    <row r="68" spans="1:20">
      <c r="A68" s="183" t="str">
        <f>IF(ISERROR(INDEX(T_Activities[],$H$11+$F68,4)),"-",IF(AND($G68=$B$13,$I68=$A$10),INDEX(T_Activities[],$H$11+$F68,4),"-"))</f>
        <v>-</v>
      </c>
      <c r="B68" s="152" t="str">
        <f>IF(ISERROR(INDEX(T_Activities[],$H$11+$F68,5)),"-",IF(AND($G68=$B$13,$I68=$A$10),INDEX(T_Activities[],$H$11+$F68,5),"-"))</f>
        <v>-</v>
      </c>
      <c r="C68" s="151" t="str">
        <f>IF(ISERROR(INDEX(T_Activities[],$H$11+$F68,2)),"-",IF(AND($G68=$B$13,$I68=$A$10),INDEX(T_Activities[],$H$11+$F68,2),"-"))</f>
        <v>-</v>
      </c>
      <c r="D68" s="79" t="str">
        <f>IF(ISERROR(INDEX(T_Activities[],$H$11+$F68,6)),"-",IF(AND($G68=$B$13,$I68=$A$10),INDEX(T_Activities[],$H$11+$F68,6),"-"))</f>
        <v>-</v>
      </c>
      <c r="E68" s="10" t="str">
        <f>IF(ISERROR(INDEX(T_Activities[],$H$11+$F68,7)),"-",IF(AND($G68=$B$13,$I68=$A$10),INDEX(T_Activities[],$H$11+$F68,7),"-"))</f>
        <v>-</v>
      </c>
      <c r="F68" s="83">
        <v>49</v>
      </c>
      <c r="G68" s="83" t="e">
        <f>INDEX(T_Activities[[Week]:[Tasks]],$H$11+F68,1)</f>
        <v>#REF!</v>
      </c>
      <c r="H68" s="82" t="e">
        <f>IF(G68=$B$13,INDEX(T_Activities[],$H$11+F68,6),"-")</f>
        <v>#REF!</v>
      </c>
      <c r="I68" s="188" t="e">
        <f>IF(G68=$B$13,INDEX(T_Activities[],$H$11+F68,12),"-")</f>
        <v>#REF!</v>
      </c>
      <c r="J68" s="10"/>
      <c r="K68" s="10"/>
      <c r="L68" s="10"/>
      <c r="M68" s="10"/>
      <c r="N68" s="10"/>
      <c r="O68" s="10"/>
      <c r="P68" s="10"/>
      <c r="Q68" s="10"/>
      <c r="R68" s="10"/>
      <c r="S68" s="10"/>
      <c r="T68" s="10"/>
    </row>
    <row r="69" spans="1:20">
      <c r="A69" s="183" t="str">
        <f>IF(ISERROR(INDEX(T_Activities[],$H$11+$F69,4)),"-",IF(AND($G69=$B$13,$I69=$A$10),INDEX(T_Activities[],$H$11+$F69,4),"-"))</f>
        <v>-</v>
      </c>
      <c r="B69" s="152" t="str">
        <f>IF(ISERROR(INDEX(T_Activities[],$H$11+$F69,5)),"-",IF(AND($G69=$B$13,$I69=$A$10),INDEX(T_Activities[],$H$11+$F69,5),"-"))</f>
        <v>-</v>
      </c>
      <c r="C69" s="151" t="str">
        <f>IF(ISERROR(INDEX(T_Activities[],$H$11+$F69,2)),"-",IF(AND($G69=$B$13,$I69=$A$10),INDEX(T_Activities[],$H$11+$F69,2),"-"))</f>
        <v>-</v>
      </c>
      <c r="D69" s="79" t="str">
        <f>IF(ISERROR(INDEX(T_Activities[],$H$11+$F69,6)),"-",IF(AND($G69=$B$13,$I69=$A$10),INDEX(T_Activities[],$H$11+$F69,6),"-"))</f>
        <v>-</v>
      </c>
      <c r="E69" s="10" t="str">
        <f>IF(ISERROR(INDEX(T_Activities[],$H$11+$F69,7)),"-",IF(AND($G69=$B$13,$I69=$A$10),INDEX(T_Activities[],$H$11+$F69,7),"-"))</f>
        <v>-</v>
      </c>
      <c r="F69" s="83">
        <v>50</v>
      </c>
      <c r="G69" s="83" t="e">
        <f>INDEX(T_Activities[[Week]:[Tasks]],$H$11+F69,1)</f>
        <v>#REF!</v>
      </c>
      <c r="H69" s="82" t="e">
        <f>IF(G69=$B$13,INDEX(T_Activities[],$H$11+F69,6),"-")</f>
        <v>#REF!</v>
      </c>
      <c r="I69" s="188" t="e">
        <f>IF(G69=$B$13,INDEX(T_Activities[],$H$11+F69,12),"-")</f>
        <v>#REF!</v>
      </c>
      <c r="J69" s="10"/>
      <c r="K69" s="10"/>
      <c r="L69" s="10"/>
      <c r="M69" s="10"/>
      <c r="N69" s="10"/>
      <c r="O69" s="10"/>
      <c r="P69" s="10"/>
      <c r="Q69" s="10"/>
      <c r="R69" s="10"/>
      <c r="S69" s="10"/>
      <c r="T69" s="10"/>
    </row>
    <row r="70" spans="1:20">
      <c r="A70" s="183" t="str">
        <f>IF(ISERROR(INDEX(T_Activities[],$H$11+$F70,4)),"-",IF(AND($G70=$B$13,$I70=$A$10),INDEX(T_Activities[],$H$11+$F70,4),"-"))</f>
        <v>-</v>
      </c>
      <c r="B70" s="152" t="str">
        <f>IF(ISERROR(INDEX(T_Activities[],$H$11+$F70,5)),"-",IF(AND($G70=$B$13,$I70=$A$10),INDEX(T_Activities[],$H$11+$F70,5),"-"))</f>
        <v>-</v>
      </c>
      <c r="C70" s="151" t="str">
        <f>IF(ISERROR(INDEX(T_Activities[],$H$11+$F70,2)),"-",IF(AND($G70=$B$13,$I70=$A$10),INDEX(T_Activities[],$H$11+$F70,2),"-"))</f>
        <v>-</v>
      </c>
      <c r="D70" s="79" t="str">
        <f>IF(ISERROR(INDEX(T_Activities[],$H$11+$F70,6)),"-",IF(AND($G70=$B$13,$I70=$A$10),INDEX(T_Activities[],$H$11+$F70,6),"-"))</f>
        <v>-</v>
      </c>
      <c r="E70" s="10" t="str">
        <f>IF(ISERROR(INDEX(T_Activities[],$H$11+$F70,7)),"-",IF(AND($G70=$B$13,$I70=$A$10),INDEX(T_Activities[],$H$11+$F70,7),"-"))</f>
        <v>-</v>
      </c>
      <c r="F70" s="83">
        <v>51</v>
      </c>
      <c r="G70" s="83" t="e">
        <f>INDEX(T_Activities[[Week]:[Tasks]],$H$11+F70,1)</f>
        <v>#REF!</v>
      </c>
      <c r="H70" s="82" t="e">
        <f>IF(G70=$B$13,INDEX(T_Activities[],$H$11+F70,6),"-")</f>
        <v>#REF!</v>
      </c>
      <c r="I70" s="188" t="e">
        <f>IF(G70=$B$13,INDEX(T_Activities[],$H$11+F70,12),"-")</f>
        <v>#REF!</v>
      </c>
      <c r="J70" s="10"/>
      <c r="K70" s="10"/>
      <c r="L70" s="10"/>
      <c r="M70" s="10"/>
      <c r="N70" s="10"/>
      <c r="O70" s="10"/>
      <c r="P70" s="10"/>
      <c r="Q70" s="10"/>
      <c r="R70" s="10"/>
      <c r="S70" s="10"/>
      <c r="T70" s="10"/>
    </row>
    <row r="71" spans="1:20">
      <c r="A71" s="183" t="str">
        <f>IF(ISERROR(INDEX(T_Activities[],$H$11+$F71,4)),"-",IF(AND($G71=$B$13,$I71=$A$10),INDEX(T_Activities[],$H$11+$F71,4),"-"))</f>
        <v>-</v>
      </c>
      <c r="B71" s="152" t="str">
        <f>IF(ISERROR(INDEX(T_Activities[],$H$11+$F71,5)),"-",IF(AND($G71=$B$13,$I71=$A$10),INDEX(T_Activities[],$H$11+$F71,5),"-"))</f>
        <v>-</v>
      </c>
      <c r="C71" s="151" t="str">
        <f>IF(ISERROR(INDEX(T_Activities[],$H$11+$F71,2)),"-",IF(AND($G71=$B$13,$I71=$A$10),INDEX(T_Activities[],$H$11+$F71,2),"-"))</f>
        <v>-</v>
      </c>
      <c r="D71" s="79" t="str">
        <f>IF(ISERROR(INDEX(T_Activities[],$H$11+$F71,6)),"-",IF(AND($G71=$B$13,$I71=$A$10),INDEX(T_Activities[],$H$11+$F71,6),"-"))</f>
        <v>-</v>
      </c>
      <c r="E71" s="10" t="str">
        <f>IF(ISERROR(INDEX(T_Activities[],$H$11+$F71,7)),"-",IF(AND($G71=$B$13,$I71=$A$10),INDEX(T_Activities[],$H$11+$F71,7),"-"))</f>
        <v>-</v>
      </c>
      <c r="F71" s="83">
        <v>52</v>
      </c>
      <c r="G71" s="83" t="e">
        <f>INDEX(T_Activities[[Week]:[Tasks]],$H$11+F71,1)</f>
        <v>#REF!</v>
      </c>
      <c r="H71" s="82" t="e">
        <f>IF(G71=$B$13,INDEX(T_Activities[],$H$11+F71,6),"-")</f>
        <v>#REF!</v>
      </c>
      <c r="I71" s="188" t="e">
        <f>IF(G71=$B$13,INDEX(T_Activities[],$H$11+F71,12),"-")</f>
        <v>#REF!</v>
      </c>
      <c r="J71" s="10"/>
      <c r="K71" s="10"/>
      <c r="L71" s="10"/>
      <c r="M71" s="10"/>
      <c r="N71" s="10"/>
      <c r="O71" s="10"/>
      <c r="P71" s="10"/>
      <c r="Q71" s="10"/>
      <c r="R71" s="10"/>
      <c r="S71" s="10"/>
      <c r="T71" s="10"/>
    </row>
    <row r="72" spans="1:20">
      <c r="A72" s="183" t="str">
        <f>IF(ISERROR(INDEX(T_Activities[],$H$11+$F72,4)),"-",IF(AND($G72=$B$13,$I72=$A$10),INDEX(T_Activities[],$H$11+$F72,4),"-"))</f>
        <v>-</v>
      </c>
      <c r="B72" s="152" t="str">
        <f>IF(ISERROR(INDEX(T_Activities[],$H$11+$F72,5)),"-",IF(AND($G72=$B$13,$I72=$A$10),INDEX(T_Activities[],$H$11+$F72,5),"-"))</f>
        <v>-</v>
      </c>
      <c r="C72" s="151" t="str">
        <f>IF(ISERROR(INDEX(T_Activities[],$H$11+$F72,2)),"-",IF(AND($G72=$B$13,$I72=$A$10),INDEX(T_Activities[],$H$11+$F72,2),"-"))</f>
        <v>-</v>
      </c>
      <c r="D72" s="79" t="str">
        <f>IF(ISERROR(INDEX(T_Activities[],$H$11+$F72,6)),"-",IF(AND($G72=$B$13,$I72=$A$10),INDEX(T_Activities[],$H$11+$F72,6),"-"))</f>
        <v>-</v>
      </c>
      <c r="E72" s="10" t="str">
        <f>IF(ISERROR(INDEX(T_Activities[],$H$11+$F72,7)),"-",IF(AND($G72=$B$13,$I72=$A$10),INDEX(T_Activities[],$H$11+$F72,7),"-"))</f>
        <v>-</v>
      </c>
      <c r="F72" s="83">
        <v>53</v>
      </c>
      <c r="G72" s="83" t="e">
        <f>INDEX(T_Activities[[Week]:[Tasks]],$H$11+F72,1)</f>
        <v>#REF!</v>
      </c>
      <c r="H72" s="82" t="e">
        <f>IF(G72=$B$13,INDEX(T_Activities[],$H$11+F72,6),"-")</f>
        <v>#REF!</v>
      </c>
      <c r="I72" s="188" t="e">
        <f>IF(G72=$B$13,INDEX(T_Activities[],$H$11+F72,12),"-")</f>
        <v>#REF!</v>
      </c>
      <c r="J72" s="10"/>
      <c r="K72" s="10"/>
      <c r="L72" s="10"/>
      <c r="M72" s="10"/>
      <c r="N72" s="10"/>
      <c r="O72" s="10"/>
      <c r="P72" s="10"/>
      <c r="Q72" s="10"/>
      <c r="R72" s="10"/>
      <c r="S72" s="10"/>
      <c r="T72" s="10"/>
    </row>
    <row r="73" spans="1:20">
      <c r="A73" s="183" t="str">
        <f>IF(ISERROR(INDEX(T_Activities[],$H$11+$F73,4)),"-",IF(AND($G73=$B$13,$I73=$A$10),INDEX(T_Activities[],$H$11+$F73,4),"-"))</f>
        <v>-</v>
      </c>
      <c r="B73" s="152" t="str">
        <f>IF(ISERROR(INDEX(T_Activities[],$H$11+$F73,5)),"-",IF(AND($G73=$B$13,$I73=$A$10),INDEX(T_Activities[],$H$11+$F73,5),"-"))</f>
        <v>-</v>
      </c>
      <c r="C73" s="151" t="str">
        <f>IF(ISERROR(INDEX(T_Activities[],$H$11+$F73,2)),"-",IF(AND($G73=$B$13,$I73=$A$10),INDEX(T_Activities[],$H$11+$F73,2),"-"))</f>
        <v>-</v>
      </c>
      <c r="D73" s="79" t="str">
        <f>IF(ISERROR(INDEX(T_Activities[],$H$11+$F73,6)),"-",IF(AND($G73=$B$13,$I73=$A$10),INDEX(T_Activities[],$H$11+$F73,6),"-"))</f>
        <v>-</v>
      </c>
      <c r="E73" s="10" t="str">
        <f>IF(ISERROR(INDEX(T_Activities[],$H$11+$F73,7)),"-",IF(AND($G73=$B$13,$I73=$A$10),INDEX(T_Activities[],$H$11+$F73,7),"-"))</f>
        <v>-</v>
      </c>
      <c r="F73" s="83">
        <v>54</v>
      </c>
      <c r="G73" s="83" t="e">
        <f>INDEX(T_Activities[[Week]:[Tasks]],$H$11+F73,1)</f>
        <v>#REF!</v>
      </c>
      <c r="H73" s="82" t="e">
        <f>IF(G73=$B$13,INDEX(T_Activities[],$H$11+F73,6),"-")</f>
        <v>#REF!</v>
      </c>
      <c r="I73" s="188" t="e">
        <f>IF(G73=$B$13,INDEX(T_Activities[],$H$11+F73,12),"-")</f>
        <v>#REF!</v>
      </c>
      <c r="J73" s="10"/>
      <c r="K73" s="10"/>
      <c r="L73" s="10"/>
      <c r="M73" s="10"/>
      <c r="N73" s="10"/>
      <c r="O73" s="10"/>
      <c r="P73" s="10"/>
      <c r="Q73" s="10"/>
      <c r="R73" s="10"/>
      <c r="S73" s="10"/>
      <c r="T73" s="10"/>
    </row>
    <row r="74" spans="1:20">
      <c r="A74" s="183" t="str">
        <f>IF(ISERROR(INDEX(T_Activities[],$H$11+$F74,4)),"-",IF(AND($G74=$B$13,$I74=$A$10),INDEX(T_Activities[],$H$11+$F74,4),"-"))</f>
        <v>-</v>
      </c>
      <c r="B74" s="152" t="str">
        <f>IF(ISERROR(INDEX(T_Activities[],$H$11+$F74,5)),"-",IF(AND($G74=$B$13,$I74=$A$10),INDEX(T_Activities[],$H$11+$F74,5),"-"))</f>
        <v>-</v>
      </c>
      <c r="C74" s="151" t="str">
        <f>IF(ISERROR(INDEX(T_Activities[],$H$11+$F74,2)),"-",IF(AND($G74=$B$13,$I74=$A$10),INDEX(T_Activities[],$H$11+$F74,2),"-"))</f>
        <v>-</v>
      </c>
      <c r="D74" s="79" t="str">
        <f>IF(ISERROR(INDEX(T_Activities[],$H$11+$F74,6)),"-",IF(AND($G74=$B$13,$I74=$A$10),INDEX(T_Activities[],$H$11+$F74,6),"-"))</f>
        <v>-</v>
      </c>
      <c r="E74" s="10" t="str">
        <f>IF(ISERROR(INDEX(T_Activities[],$H$11+$F74,7)),"-",IF(AND($G74=$B$13,$I74=$A$10),INDEX(T_Activities[],$H$11+$F74,7),"-"))</f>
        <v>-</v>
      </c>
      <c r="F74" s="83">
        <v>55</v>
      </c>
      <c r="G74" s="83" t="e">
        <f>INDEX(T_Activities[[Week]:[Tasks]],$H$11+F74,1)</f>
        <v>#REF!</v>
      </c>
      <c r="H74" s="82" t="e">
        <f>IF(G74=$B$13,INDEX(T_Activities[],$H$11+F74,6),"-")</f>
        <v>#REF!</v>
      </c>
      <c r="I74" s="188" t="e">
        <f>IF(G74=$B$13,INDEX(T_Activities[],$H$11+F74,12),"-")</f>
        <v>#REF!</v>
      </c>
      <c r="J74" s="10"/>
      <c r="K74" s="10"/>
      <c r="L74" s="10"/>
      <c r="M74" s="10"/>
      <c r="N74" s="10"/>
      <c r="O74" s="10"/>
      <c r="P74" s="10"/>
      <c r="Q74" s="10"/>
      <c r="R74" s="10"/>
      <c r="S74" s="10"/>
      <c r="T74" s="10"/>
    </row>
    <row r="75" spans="1:20">
      <c r="A75" s="183" t="str">
        <f>IF(ISERROR(INDEX(T_Activities[],$H$11+$F75,4)),"-",IF(AND($G75=$B$13,$I75=$A$10),INDEX(T_Activities[],$H$11+$F75,4),"-"))</f>
        <v>-</v>
      </c>
      <c r="B75" s="152" t="str">
        <f>IF(ISERROR(INDEX(T_Activities[],$H$11+$F75,5)),"-",IF(AND($G75=$B$13,$I75=$A$10),INDEX(T_Activities[],$H$11+$F75,5),"-"))</f>
        <v>-</v>
      </c>
      <c r="C75" s="151" t="str">
        <f>IF(ISERROR(INDEX(T_Activities[],$H$11+$F75,2)),"-",IF(AND($G75=$B$13,$I75=$A$10),INDEX(T_Activities[],$H$11+$F75,2),"-"))</f>
        <v>-</v>
      </c>
      <c r="D75" s="79" t="str">
        <f>IF(ISERROR(INDEX(T_Activities[],$H$11+$F75,6)),"-",IF(AND($G75=$B$13,$I75=$A$10),INDEX(T_Activities[],$H$11+$F75,6),"-"))</f>
        <v>-</v>
      </c>
      <c r="E75" s="10" t="str">
        <f>IF(ISERROR(INDEX(T_Activities[],$H$11+$F75,7)),"-",IF(AND($G75=$B$13,$I75=$A$10),INDEX(T_Activities[],$H$11+$F75,7),"-"))</f>
        <v>-</v>
      </c>
      <c r="F75" s="83">
        <v>56</v>
      </c>
      <c r="G75" s="83" t="e">
        <f>INDEX(T_Activities[[Week]:[Tasks]],$H$11+F75,1)</f>
        <v>#REF!</v>
      </c>
      <c r="H75" s="82" t="e">
        <f>IF(G75=$B$13,INDEX(T_Activities[],$H$11+F75,6),"-")</f>
        <v>#REF!</v>
      </c>
      <c r="I75" s="188" t="e">
        <f>IF(G75=$B$13,INDEX(T_Activities[],$H$11+F75,12),"-")</f>
        <v>#REF!</v>
      </c>
      <c r="J75" s="10"/>
      <c r="K75" s="10"/>
      <c r="L75" s="10"/>
      <c r="M75" s="10"/>
      <c r="N75" s="10"/>
      <c r="O75" s="10"/>
      <c r="P75" s="10"/>
      <c r="Q75" s="10"/>
      <c r="R75" s="10"/>
      <c r="S75" s="10"/>
      <c r="T75" s="10"/>
    </row>
    <row r="76" spans="1:20">
      <c r="A76" s="183" t="str">
        <f>IF(ISERROR(INDEX(T_Activities[],$H$11+$F76,4)),"-",IF(AND($G76=$B$13,$I76=$A$10),INDEX(T_Activities[],$H$11+$F76,4),"-"))</f>
        <v>-</v>
      </c>
      <c r="B76" s="152" t="str">
        <f>IF(ISERROR(INDEX(T_Activities[],$H$11+$F76,5)),"-",IF(AND($G76=$B$13,$I76=$A$10),INDEX(T_Activities[],$H$11+$F76,5),"-"))</f>
        <v>-</v>
      </c>
      <c r="C76" s="151" t="str">
        <f>IF(ISERROR(INDEX(T_Activities[],$H$11+$F76,2)),"-",IF(AND($G76=$B$13,$I76=$A$10),INDEX(T_Activities[],$H$11+$F76,2),"-"))</f>
        <v>-</v>
      </c>
      <c r="D76" s="79" t="str">
        <f>IF(ISERROR(INDEX(T_Activities[],$H$11+$F76,6)),"-",IF(AND($G76=$B$13,$I76=$A$10),INDEX(T_Activities[],$H$11+$F76,6),"-"))</f>
        <v>-</v>
      </c>
      <c r="E76" s="10" t="str">
        <f>IF(ISERROR(INDEX(T_Activities[],$H$11+$F76,7)),"-",IF(AND($G76=$B$13,$I76=$A$10),INDEX(T_Activities[],$H$11+$F76,7),"-"))</f>
        <v>-</v>
      </c>
      <c r="F76" s="83">
        <v>57</v>
      </c>
      <c r="G76" s="83" t="e">
        <f>INDEX(T_Activities[[Week]:[Tasks]],$H$11+F76,1)</f>
        <v>#REF!</v>
      </c>
      <c r="H76" s="82" t="e">
        <f>IF(G76=$B$13,INDEX(T_Activities[],$H$11+F76,6),"-")</f>
        <v>#REF!</v>
      </c>
      <c r="I76" s="188" t="e">
        <f>IF(G76=$B$13,INDEX(T_Activities[],$H$11+F76,12),"-")</f>
        <v>#REF!</v>
      </c>
      <c r="J76" s="10"/>
      <c r="K76" s="10"/>
      <c r="L76" s="10"/>
      <c r="M76" s="10"/>
      <c r="N76" s="10"/>
      <c r="O76" s="10"/>
      <c r="P76" s="10"/>
      <c r="Q76" s="10"/>
      <c r="R76" s="10"/>
      <c r="S76" s="10"/>
      <c r="T76" s="10"/>
    </row>
    <row r="77" spans="1:20">
      <c r="A77" s="183" t="str">
        <f>IF(ISERROR(INDEX(T_Activities[],$H$11+$F77,4)),"-",IF(AND($G77=$B$13,$I77=$A$10),INDEX(T_Activities[],$H$11+$F77,4),"-"))</f>
        <v>-</v>
      </c>
      <c r="B77" s="152" t="str">
        <f>IF(ISERROR(INDEX(T_Activities[],$H$11+$F77,5)),"-",IF(AND($G77=$B$13,$I77=$A$10),INDEX(T_Activities[],$H$11+$F77,5),"-"))</f>
        <v>-</v>
      </c>
      <c r="C77" s="151" t="str">
        <f>IF(ISERROR(INDEX(T_Activities[],$H$11+$F77,2)),"-",IF(AND($G77=$B$13,$I77=$A$10),INDEX(T_Activities[],$H$11+$F77,2),"-"))</f>
        <v>-</v>
      </c>
      <c r="D77" s="79" t="str">
        <f>IF(ISERROR(INDEX(T_Activities[],$H$11+$F77,6)),"-",IF(AND($G77=$B$13,$I77=$A$10),INDEX(T_Activities[],$H$11+$F77,6),"-"))</f>
        <v>-</v>
      </c>
      <c r="E77" s="10" t="str">
        <f>IF(ISERROR(INDEX(T_Activities[],$H$11+$F77,7)),"-",IF(AND($G77=$B$13,$I77=$A$10),INDEX(T_Activities[],$H$11+$F77,7),"-"))</f>
        <v>-</v>
      </c>
      <c r="F77" s="83">
        <v>58</v>
      </c>
      <c r="G77" s="83" t="e">
        <f>INDEX(T_Activities[[Week]:[Tasks]],$H$11+F77,1)</f>
        <v>#REF!</v>
      </c>
      <c r="H77" s="82" t="e">
        <f>IF(G77=$B$13,INDEX(T_Activities[],$H$11+F77,6),"-")</f>
        <v>#REF!</v>
      </c>
      <c r="I77" s="188" t="e">
        <f>IF(G77=$B$13,INDEX(T_Activities[],$H$11+F77,12),"-")</f>
        <v>#REF!</v>
      </c>
      <c r="J77" s="10"/>
      <c r="K77" s="10"/>
      <c r="L77" s="10"/>
      <c r="M77" s="10"/>
      <c r="N77" s="10"/>
      <c r="O77" s="10"/>
      <c r="P77" s="10"/>
      <c r="Q77" s="10"/>
      <c r="R77" s="10"/>
      <c r="S77" s="10"/>
      <c r="T77" s="10"/>
    </row>
    <row r="78" spans="1:20">
      <c r="A78" s="183" t="str">
        <f>IF(ISERROR(INDEX(T_Activities[],$H$11+$F78,4)),"-",IF(AND($G78=$B$13,$I78=$A$10),INDEX(T_Activities[],$H$11+$F78,4),"-"))</f>
        <v>-</v>
      </c>
      <c r="B78" s="152" t="str">
        <f>IF(ISERROR(INDEX(T_Activities[],$H$11+$F78,5)),"-",IF(AND($G78=$B$13,$I78=$A$10),INDEX(T_Activities[],$H$11+$F78,5),"-"))</f>
        <v>-</v>
      </c>
      <c r="C78" s="151" t="str">
        <f>IF(ISERROR(INDEX(T_Activities[],$H$11+$F78,2)),"-",IF(AND($G78=$B$13,$I78=$A$10),INDEX(T_Activities[],$H$11+$F78,2),"-"))</f>
        <v>-</v>
      </c>
      <c r="D78" s="79" t="str">
        <f>IF(ISERROR(INDEX(T_Activities[],$H$11+$F78,6)),"-",IF(AND($G78=$B$13,$I78=$A$10),INDEX(T_Activities[],$H$11+$F78,6),"-"))</f>
        <v>-</v>
      </c>
      <c r="E78" s="10" t="str">
        <f>IF(ISERROR(INDEX(T_Activities[],$H$11+$F78,7)),"-",IF(AND($G78=$B$13,$I78=$A$10),INDEX(T_Activities[],$H$11+$F78,7),"-"))</f>
        <v>-</v>
      </c>
      <c r="F78" s="83">
        <v>59</v>
      </c>
      <c r="G78" s="83" t="e">
        <f>INDEX(T_Activities[[Week]:[Tasks]],$H$11+F78,1)</f>
        <v>#REF!</v>
      </c>
      <c r="H78" s="82" t="e">
        <f>IF(G78=$B$13,INDEX(T_Activities[],$H$11+F78,6),"-")</f>
        <v>#REF!</v>
      </c>
      <c r="I78" s="188" t="e">
        <f>IF(G78=$B$13,INDEX(T_Activities[],$H$11+F78,12),"-")</f>
        <v>#REF!</v>
      </c>
      <c r="J78" s="10"/>
      <c r="K78" s="10"/>
      <c r="L78" s="10"/>
      <c r="M78" s="10"/>
      <c r="N78" s="10"/>
      <c r="O78" s="10"/>
      <c r="P78" s="10"/>
      <c r="Q78" s="10"/>
      <c r="R78" s="10"/>
      <c r="S78" s="10"/>
      <c r="T78" s="10"/>
    </row>
    <row r="79" spans="1:20">
      <c r="A79" s="183" t="str">
        <f>IF(ISERROR(INDEX(T_Activities[],$H$11+$F79,4)),"-",IF(AND($G79=$B$13,$I79=$A$10),INDEX(T_Activities[],$H$11+$F79,4),"-"))</f>
        <v>-</v>
      </c>
      <c r="B79" s="152" t="str">
        <f>IF(ISERROR(INDEX(T_Activities[],$H$11+$F79,5)),"-",IF(AND($G79=$B$13,$I79=$A$10),INDEX(T_Activities[],$H$11+$F79,5),"-"))</f>
        <v>-</v>
      </c>
      <c r="C79" s="151" t="str">
        <f>IF(ISERROR(INDEX(T_Activities[],$H$11+$F79,2)),"-",IF(AND($G79=$B$13,$I79=$A$10),INDEX(T_Activities[],$H$11+$F79,2),"-"))</f>
        <v>-</v>
      </c>
      <c r="D79" s="79" t="str">
        <f>IF(ISERROR(INDEX(T_Activities[],$H$11+$F79,6)),"-",IF(AND($G79=$B$13,$I79=$A$10),INDEX(T_Activities[],$H$11+$F79,6),"-"))</f>
        <v>-</v>
      </c>
      <c r="E79" s="10" t="str">
        <f>IF(ISERROR(INDEX(T_Activities[],$H$11+$F79,7)),"-",IF(AND($G79=$B$13,$I79=$A$10),INDEX(T_Activities[],$H$11+$F79,7),"-"))</f>
        <v>-</v>
      </c>
      <c r="F79" s="83">
        <v>60</v>
      </c>
      <c r="G79" s="83" t="e">
        <f>INDEX(T_Activities[[Week]:[Tasks]],$H$11+F79,1)</f>
        <v>#REF!</v>
      </c>
      <c r="H79" s="82" t="e">
        <f>IF(G79=$B$13,INDEX(T_Activities[],$H$11+F79,6),"-")</f>
        <v>#REF!</v>
      </c>
      <c r="I79" s="188" t="e">
        <f>IF(G79=$B$13,INDEX(T_Activities[],$H$11+F79,12),"-")</f>
        <v>#REF!</v>
      </c>
      <c r="J79" s="10"/>
      <c r="K79" s="10"/>
      <c r="L79" s="10"/>
      <c r="M79" s="10"/>
      <c r="N79" s="10"/>
      <c r="O79" s="10"/>
      <c r="P79" s="10"/>
      <c r="Q79" s="10"/>
      <c r="R79" s="10"/>
      <c r="S79" s="10"/>
      <c r="T79" s="10"/>
    </row>
    <row r="80" spans="1:20">
      <c r="A80" s="183" t="str">
        <f>IF(ISERROR(INDEX(T_Activities[],$H$11+$F80,4)),"-",IF(AND($G80=$B$13,$I80=$A$10),INDEX(T_Activities[],$H$11+$F80,4),"-"))</f>
        <v>-</v>
      </c>
      <c r="B80" s="152" t="str">
        <f>IF(ISERROR(INDEX(T_Activities[],$H$11+$F80,5)),"-",IF(AND($G80=$B$13,$I80=$A$10),INDEX(T_Activities[],$H$11+$F80,5),"-"))</f>
        <v>-</v>
      </c>
      <c r="C80" s="151" t="str">
        <f>IF(ISERROR(INDEX(T_Activities[],$H$11+$F80,2)),"-",IF(AND($G80=$B$13,$I80=$A$10),INDEX(T_Activities[],$H$11+$F80,2),"-"))</f>
        <v>-</v>
      </c>
      <c r="D80" s="79" t="str">
        <f>IF(ISERROR(INDEX(T_Activities[],$H$11+$F80,6)),"-",IF(AND($G80=$B$13,$I80=$A$10),INDEX(T_Activities[],$H$11+$F80,6),"-"))</f>
        <v>-</v>
      </c>
      <c r="E80" s="10" t="str">
        <f>IF(ISERROR(INDEX(T_Activities[],$H$11+$F80,7)),"-",IF(AND($G80=$B$13,$I80=$A$10),INDEX(T_Activities[],$H$11+$F80,7),"-"))</f>
        <v>-</v>
      </c>
      <c r="F80" s="83">
        <v>61</v>
      </c>
      <c r="G80" s="83" t="e">
        <f>INDEX(T_Activities[[Week]:[Tasks]],$H$11+F80,1)</f>
        <v>#REF!</v>
      </c>
      <c r="H80" s="82" t="e">
        <f>IF(G80=$B$13,INDEX(T_Activities[],$H$11+F80,6),"-")</f>
        <v>#REF!</v>
      </c>
      <c r="I80" s="188" t="e">
        <f>IF(G80=$B$13,INDEX(T_Activities[],$H$11+F80,12),"-")</f>
        <v>#REF!</v>
      </c>
      <c r="J80" s="10"/>
      <c r="K80" s="10"/>
      <c r="L80" s="10"/>
      <c r="M80" s="10"/>
      <c r="N80" s="10"/>
      <c r="O80" s="10"/>
      <c r="P80" s="10"/>
      <c r="Q80" s="10"/>
      <c r="R80" s="10"/>
      <c r="S80" s="10"/>
      <c r="T80" s="10"/>
    </row>
    <row r="81" spans="1:20">
      <c r="A81" s="183" t="str">
        <f>IF(ISERROR(INDEX(T_Activities[],$H$11+$F81,4)),"-",IF(AND($G81=$B$13,$I81=$A$10),INDEX(T_Activities[],$H$11+$F81,4),"-"))</f>
        <v>-</v>
      </c>
      <c r="B81" s="152" t="str">
        <f>IF(ISERROR(INDEX(T_Activities[],$H$11+$F81,5)),"-",IF(AND($G81=$B$13,$I81=$A$10),INDEX(T_Activities[],$H$11+$F81,5),"-"))</f>
        <v>-</v>
      </c>
      <c r="C81" s="151" t="str">
        <f>IF(ISERROR(INDEX(T_Activities[],$H$11+$F81,2)),"-",IF(AND($G81=$B$13,$I81=$A$10),INDEX(T_Activities[],$H$11+$F81,2),"-"))</f>
        <v>-</v>
      </c>
      <c r="D81" s="79" t="str">
        <f>IF(ISERROR(INDEX(T_Activities[],$H$11+$F81,6)),"-",IF(AND($G81=$B$13,$I81=$A$10),INDEX(T_Activities[],$H$11+$F81,6),"-"))</f>
        <v>-</v>
      </c>
      <c r="E81" s="10" t="str">
        <f>IF(ISERROR(INDEX(T_Activities[],$H$11+$F81,7)),"-",IF(AND($G81=$B$13,$I81=$A$10),INDEX(T_Activities[],$H$11+$F81,7),"-"))</f>
        <v>-</v>
      </c>
      <c r="F81" s="83">
        <v>62</v>
      </c>
      <c r="G81" s="83" t="e">
        <f>INDEX(T_Activities[[Week]:[Tasks]],$H$11+F81,1)</f>
        <v>#REF!</v>
      </c>
      <c r="H81" s="82" t="e">
        <f>IF(G81=$B$13,INDEX(T_Activities[],$H$11+F81,6),"-")</f>
        <v>#REF!</v>
      </c>
      <c r="I81" s="188" t="e">
        <f>IF(G81=$B$13,INDEX(T_Activities[],$H$11+F81,12),"-")</f>
        <v>#REF!</v>
      </c>
      <c r="J81" s="10"/>
      <c r="K81" s="10"/>
      <c r="L81" s="10"/>
      <c r="M81" s="10"/>
      <c r="N81" s="10"/>
      <c r="O81" s="10"/>
      <c r="P81" s="10"/>
      <c r="Q81" s="10"/>
      <c r="R81" s="10"/>
      <c r="S81" s="10"/>
      <c r="T81" s="10"/>
    </row>
    <row r="82" spans="1:20">
      <c r="A82" s="183" t="str">
        <f>IF(ISERROR(INDEX(T_Activities[],$H$11+$F82,4)),"-",IF(AND($G82=$B$13,$I82=$A$10),INDEX(T_Activities[],$H$11+$F82,4),"-"))</f>
        <v>-</v>
      </c>
      <c r="B82" s="152" t="str">
        <f>IF(ISERROR(INDEX(T_Activities[],$H$11+$F82,5)),"-",IF(AND($G82=$B$13,$I82=$A$10),INDEX(T_Activities[],$H$11+$F82,5),"-"))</f>
        <v>-</v>
      </c>
      <c r="C82" s="151" t="str">
        <f>IF(ISERROR(INDEX(T_Activities[],$H$11+$F82,2)),"-",IF(AND($G82=$B$13,$I82=$A$10),INDEX(T_Activities[],$H$11+$F82,2),"-"))</f>
        <v>-</v>
      </c>
      <c r="D82" s="79" t="str">
        <f>IF(ISERROR(INDEX(T_Activities[],$H$11+$F82,6)),"-",IF(AND($G82=$B$13,$I82=$A$10),INDEX(T_Activities[],$H$11+$F82,6),"-"))</f>
        <v>-</v>
      </c>
      <c r="E82" s="10" t="str">
        <f>IF(ISERROR(INDEX(T_Activities[],$H$11+$F82,7)),"-",IF(AND($G82=$B$13,$I82=$A$10),INDEX(T_Activities[],$H$11+$F82,7),"-"))</f>
        <v>-</v>
      </c>
      <c r="F82" s="83">
        <v>63</v>
      </c>
      <c r="G82" s="83" t="e">
        <f>INDEX(T_Activities[[Week]:[Tasks]],$H$11+F82,1)</f>
        <v>#REF!</v>
      </c>
      <c r="H82" s="82" t="e">
        <f>IF(G82=$B$13,INDEX(T_Activities[],$H$11+F82,6),"-")</f>
        <v>#REF!</v>
      </c>
      <c r="I82" s="188" t="e">
        <f>IF(G82=$B$13,INDEX(T_Activities[],$H$11+F82,12),"-")</f>
        <v>#REF!</v>
      </c>
      <c r="J82" s="10"/>
      <c r="K82" s="10"/>
      <c r="L82" s="10"/>
      <c r="M82" s="10"/>
      <c r="N82" s="10"/>
      <c r="O82" s="10"/>
      <c r="P82" s="10"/>
      <c r="Q82" s="10"/>
      <c r="R82" s="10"/>
      <c r="S82" s="10"/>
      <c r="T82" s="10"/>
    </row>
    <row r="83" spans="1:20">
      <c r="A83" s="183" t="str">
        <f>IF(ISERROR(INDEX(T_Activities[],$H$11+$F83,4)),"-",IF(AND($G83=$B$13,$I83=$A$10),INDEX(T_Activities[],$H$11+$F83,4),"-"))</f>
        <v>-</v>
      </c>
      <c r="B83" s="152" t="str">
        <f>IF(ISERROR(INDEX(T_Activities[],$H$11+$F83,5)),"-",IF(AND($G83=$B$13,$I83=$A$10),INDEX(T_Activities[],$H$11+$F83,5),"-"))</f>
        <v>-</v>
      </c>
      <c r="C83" s="151" t="str">
        <f>IF(ISERROR(INDEX(T_Activities[],$H$11+$F83,2)),"-",IF(AND($G83=$B$13,$I83=$A$10),INDEX(T_Activities[],$H$11+$F83,2),"-"))</f>
        <v>-</v>
      </c>
      <c r="D83" s="79" t="str">
        <f>IF(ISERROR(INDEX(T_Activities[],$H$11+$F83,6)),"-",IF(AND($G83=$B$13,$I83=$A$10),INDEX(T_Activities[],$H$11+$F83,6),"-"))</f>
        <v>-</v>
      </c>
      <c r="E83" s="10" t="str">
        <f>IF(ISERROR(INDEX(T_Activities[],$H$11+$F83,7)),"-",IF(AND($G83=$B$13,$I83=$A$10),INDEX(T_Activities[],$H$11+$F83,7),"-"))</f>
        <v>-</v>
      </c>
      <c r="F83" s="83">
        <v>64</v>
      </c>
      <c r="G83" s="83" t="e">
        <f>INDEX(T_Activities[[Week]:[Tasks]],$H$11+F83,1)</f>
        <v>#REF!</v>
      </c>
      <c r="H83" s="82" t="e">
        <f>IF(G83=$B$13,INDEX(T_Activities[],$H$11+F83,6),"-")</f>
        <v>#REF!</v>
      </c>
      <c r="I83" s="188" t="e">
        <f>IF(G83=$B$13,INDEX(T_Activities[],$H$11+F83,12),"-")</f>
        <v>#REF!</v>
      </c>
      <c r="J83" s="10"/>
      <c r="K83" s="10"/>
      <c r="L83" s="10"/>
      <c r="M83" s="10"/>
      <c r="N83" s="10"/>
      <c r="O83" s="10"/>
      <c r="P83" s="10"/>
      <c r="Q83" s="10"/>
      <c r="R83" s="10"/>
      <c r="S83" s="10"/>
      <c r="T83" s="10"/>
    </row>
    <row r="84" spans="1:20">
      <c r="A84" s="183" t="str">
        <f>IF(ISERROR(INDEX(T_Activities[],$H$11+$F84,4)),"-",IF(AND($G84=$B$13,$I84=$A$10),INDEX(T_Activities[],$H$11+$F84,4),"-"))</f>
        <v>-</v>
      </c>
      <c r="B84" s="152" t="str">
        <f>IF(ISERROR(INDEX(T_Activities[],$H$11+$F84,5)),"-",IF(AND($G84=$B$13,$I84=$A$10),INDEX(T_Activities[],$H$11+$F84,5),"-"))</f>
        <v>-</v>
      </c>
      <c r="C84" s="151" t="str">
        <f>IF(ISERROR(INDEX(T_Activities[],$H$11+$F84,2)),"-",IF(AND($G84=$B$13,$I84=$A$10),INDEX(T_Activities[],$H$11+$F84,2),"-"))</f>
        <v>-</v>
      </c>
      <c r="D84" s="79" t="str">
        <f>IF(ISERROR(INDEX(T_Activities[],$H$11+$F84,6)),"-",IF(AND($G84=$B$13,$I84=$A$10),INDEX(T_Activities[],$H$11+$F84,6),"-"))</f>
        <v>-</v>
      </c>
      <c r="E84" s="10" t="str">
        <f>IF(ISERROR(INDEX(T_Activities[],$H$11+$F84,7)),"-",IF(AND($G84=$B$13,$I84=$A$10),INDEX(T_Activities[],$H$11+$F84,7),"-"))</f>
        <v>-</v>
      </c>
      <c r="F84" s="83">
        <v>65</v>
      </c>
      <c r="G84" s="83" t="e">
        <f>INDEX(T_Activities[[Week]:[Tasks]],$H$11+F84,1)</f>
        <v>#REF!</v>
      </c>
      <c r="H84" s="82" t="e">
        <f>IF(G84=$B$13,INDEX(T_Activities[],$H$11+F84,6),"-")</f>
        <v>#REF!</v>
      </c>
      <c r="I84" s="188" t="e">
        <f>IF(G84=$B$13,INDEX(T_Activities[],$H$11+F84,12),"-")</f>
        <v>#REF!</v>
      </c>
      <c r="J84" s="10"/>
      <c r="K84" s="10"/>
      <c r="L84" s="10"/>
      <c r="M84" s="10"/>
      <c r="N84" s="10"/>
      <c r="O84" s="10"/>
      <c r="P84" s="10"/>
      <c r="Q84" s="10"/>
      <c r="R84" s="10"/>
      <c r="S84" s="10"/>
      <c r="T84" s="10"/>
    </row>
    <row r="85" spans="1:20">
      <c r="A85" s="183" t="str">
        <f>IF(ISERROR(INDEX(T_Activities[],$H$11+$F85,4)),"-",IF(AND($G85=$B$13,$I85=$A$10),INDEX(T_Activities[],$H$11+$F85,4),"-"))</f>
        <v>-</v>
      </c>
      <c r="B85" s="152" t="str">
        <f>IF(ISERROR(INDEX(T_Activities[],$H$11+$F85,5)),"-",IF(AND($G85=$B$13,$I85=$A$10),INDEX(T_Activities[],$H$11+$F85,5),"-"))</f>
        <v>-</v>
      </c>
      <c r="C85" s="151" t="str">
        <f>IF(ISERROR(INDEX(T_Activities[],$H$11+$F85,2)),"-",IF(AND($G85=$B$13,$I85=$A$10),INDEX(T_Activities[],$H$11+$F85,2),"-"))</f>
        <v>-</v>
      </c>
      <c r="D85" s="79" t="str">
        <f>IF(ISERROR(INDEX(T_Activities[],$H$11+$F85,6)),"-",IF(AND($G85=$B$13,$I85=$A$10),INDEX(T_Activities[],$H$11+$F85,6),"-"))</f>
        <v>-</v>
      </c>
      <c r="E85" s="10" t="str">
        <f>IF(ISERROR(INDEX(T_Activities[],$H$11+$F85,7)),"-",IF(AND($G85=$B$13,$I85=$A$10),INDEX(T_Activities[],$H$11+$F85,7),"-"))</f>
        <v>-</v>
      </c>
      <c r="F85" s="83">
        <v>66</v>
      </c>
      <c r="G85" s="83" t="e">
        <f>INDEX(T_Activities[[Week]:[Tasks]],$H$11+F85,1)</f>
        <v>#REF!</v>
      </c>
      <c r="H85" s="82" t="e">
        <f>IF(G85=$B$13,INDEX(T_Activities[],$H$11+F85,6),"-")</f>
        <v>#REF!</v>
      </c>
      <c r="I85" s="188" t="e">
        <f>IF(G85=$B$13,INDEX(T_Activities[],$H$11+F85,12),"-")</f>
        <v>#REF!</v>
      </c>
      <c r="J85" s="10"/>
      <c r="K85" s="10"/>
      <c r="L85" s="10"/>
      <c r="M85" s="10"/>
      <c r="N85" s="10"/>
      <c r="O85" s="10"/>
      <c r="P85" s="10"/>
      <c r="Q85" s="10"/>
      <c r="R85" s="10"/>
      <c r="S85" s="10"/>
      <c r="T85" s="10"/>
    </row>
    <row r="86" spans="1:20">
      <c r="A86" s="183" t="str">
        <f>IF(ISERROR(INDEX(T_Activities[],$H$11+$F86,4)),"-",IF(AND($G86=$B$13,$I86=$A$10),INDEX(T_Activities[],$H$11+$F86,4),"-"))</f>
        <v>-</v>
      </c>
      <c r="B86" s="152" t="str">
        <f>IF(ISERROR(INDEX(T_Activities[],$H$11+$F86,5)),"-",IF(AND($G86=$B$13,$I86=$A$10),INDEX(T_Activities[],$H$11+$F86,5),"-"))</f>
        <v>-</v>
      </c>
      <c r="C86" s="151" t="str">
        <f>IF(ISERROR(INDEX(T_Activities[],$H$11+$F86,2)),"-",IF(AND($G86=$B$13,$I86=$A$10),INDEX(T_Activities[],$H$11+$F86,2),"-"))</f>
        <v>-</v>
      </c>
      <c r="D86" s="79" t="str">
        <f>IF(ISERROR(INDEX(T_Activities[],$H$11+$F86,6)),"-",IF(AND($G86=$B$13,$I86=$A$10),INDEX(T_Activities[],$H$11+$F86,6),"-"))</f>
        <v>-</v>
      </c>
      <c r="E86" s="10" t="str">
        <f>IF(ISERROR(INDEX(T_Activities[],$H$11+$F86,7)),"-",IF(AND($G86=$B$13,$I86=$A$10),INDEX(T_Activities[],$H$11+$F86,7),"-"))</f>
        <v>-</v>
      </c>
      <c r="F86" s="83">
        <v>67</v>
      </c>
      <c r="G86" s="83" t="e">
        <f>INDEX(T_Activities[[Week]:[Tasks]],$H$11+F86,1)</f>
        <v>#REF!</v>
      </c>
      <c r="H86" s="82" t="e">
        <f>IF(G86=$B$13,INDEX(T_Activities[],$H$11+F86,6),"-")</f>
        <v>#REF!</v>
      </c>
      <c r="I86" s="188" t="e">
        <f>IF(G86=$B$13,INDEX(T_Activities[],$H$11+F86,12),"-")</f>
        <v>#REF!</v>
      </c>
      <c r="J86" s="10"/>
      <c r="K86" s="10"/>
      <c r="L86" s="10"/>
      <c r="M86" s="10"/>
      <c r="N86" s="10"/>
      <c r="O86" s="10"/>
      <c r="P86" s="10"/>
      <c r="Q86" s="10"/>
      <c r="R86" s="10"/>
      <c r="S86" s="10"/>
      <c r="T86" s="10"/>
    </row>
    <row r="87" spans="1:20">
      <c r="A87" s="183" t="str">
        <f>IF(ISERROR(INDEX(T_Activities[],$H$11+$F87,4)),"-",IF(AND($G87=$B$13,$I87=$A$10),INDEX(T_Activities[],$H$11+$F87,4),"-"))</f>
        <v>-</v>
      </c>
      <c r="B87" s="152" t="str">
        <f>IF(ISERROR(INDEX(T_Activities[],$H$11+$F87,5)),"-",IF(AND($G87=$B$13,$I87=$A$10),INDEX(T_Activities[],$H$11+$F87,5),"-"))</f>
        <v>-</v>
      </c>
      <c r="C87" s="151" t="str">
        <f>IF(ISERROR(INDEX(T_Activities[],$H$11+$F87,2)),"-",IF(AND($G87=$B$13,$I87=$A$10),INDEX(T_Activities[],$H$11+$F87,2),"-"))</f>
        <v>-</v>
      </c>
      <c r="D87" s="79" t="str">
        <f>IF(ISERROR(INDEX(T_Activities[],$H$11+$F87,6)),"-",IF(AND($G87=$B$13,$I87=$A$10),INDEX(T_Activities[],$H$11+$F87,6),"-"))</f>
        <v>-</v>
      </c>
      <c r="E87" s="10" t="str">
        <f>IF(ISERROR(INDEX(T_Activities[],$H$11+$F87,7)),"-",IF(AND($G87=$B$13,$I87=$A$10),INDEX(T_Activities[],$H$11+$F87,7),"-"))</f>
        <v>-</v>
      </c>
      <c r="F87" s="83">
        <v>68</v>
      </c>
      <c r="G87" s="83" t="e">
        <f>INDEX(T_Activities[[Week]:[Tasks]],$H$11+F87,1)</f>
        <v>#REF!</v>
      </c>
      <c r="H87" s="82" t="e">
        <f>IF(G87=$B$13,INDEX(T_Activities[],$H$11+F87,6),"-")</f>
        <v>#REF!</v>
      </c>
      <c r="I87" s="188" t="e">
        <f>IF(G87=$B$13,INDEX(T_Activities[],$H$11+F87,12),"-")</f>
        <v>#REF!</v>
      </c>
      <c r="J87" s="10"/>
      <c r="K87" s="10"/>
      <c r="L87" s="10"/>
      <c r="M87" s="10"/>
      <c r="N87" s="10"/>
      <c r="O87" s="10"/>
      <c r="P87" s="10"/>
      <c r="Q87" s="10"/>
      <c r="R87" s="10"/>
      <c r="S87" s="10"/>
      <c r="T87" s="10"/>
    </row>
    <row r="88" spans="1:20">
      <c r="A88" s="183" t="str">
        <f>IF(ISERROR(INDEX(T_Activities[],$H$11+$F88,4)),"-",IF(AND($G88=$B$13,$I88=$A$10),INDEX(T_Activities[],$H$11+$F88,4),"-"))</f>
        <v>-</v>
      </c>
      <c r="B88" s="152" t="str">
        <f>IF(ISERROR(INDEX(T_Activities[],$H$11+$F88,5)),"-",IF(AND($G88=$B$13,$I88=$A$10),INDEX(T_Activities[],$H$11+$F88,5),"-"))</f>
        <v>-</v>
      </c>
      <c r="C88" s="151" t="str">
        <f>IF(ISERROR(INDEX(T_Activities[],$H$11+$F88,2)),"-",IF(AND($G88=$B$13,$I88=$A$10),INDEX(T_Activities[],$H$11+$F88,2),"-"))</f>
        <v>-</v>
      </c>
      <c r="D88" s="79" t="str">
        <f>IF(ISERROR(INDEX(T_Activities[],$H$11+$F88,6)),"-",IF(AND($G88=$B$13,$I88=$A$10),INDEX(T_Activities[],$H$11+$F88,6),"-"))</f>
        <v>-</v>
      </c>
      <c r="E88" s="10" t="str">
        <f>IF(ISERROR(INDEX(T_Activities[],$H$11+$F88,7)),"-",IF(AND($G88=$B$13,$I88=$A$10),INDEX(T_Activities[],$H$11+$F88,7),"-"))</f>
        <v>-</v>
      </c>
      <c r="F88" s="83">
        <v>69</v>
      </c>
      <c r="G88" s="83" t="e">
        <f>INDEX(T_Activities[[Week]:[Tasks]],$H$11+F88,1)</f>
        <v>#REF!</v>
      </c>
      <c r="H88" s="82" t="e">
        <f>IF(G88=$B$13,INDEX(T_Activities[],$H$11+F88,6),"-")</f>
        <v>#REF!</v>
      </c>
      <c r="I88" s="188" t="e">
        <f>IF(G88=$B$13,INDEX(T_Activities[],$H$11+F88,12),"-")</f>
        <v>#REF!</v>
      </c>
      <c r="J88" s="10"/>
      <c r="K88" s="10"/>
      <c r="L88" s="10"/>
      <c r="M88" s="10"/>
      <c r="N88" s="10"/>
      <c r="O88" s="10"/>
      <c r="P88" s="10"/>
      <c r="Q88" s="10"/>
      <c r="R88" s="10"/>
      <c r="S88" s="10"/>
      <c r="T88" s="10"/>
    </row>
    <row r="89" spans="1:20">
      <c r="A89" s="183" t="str">
        <f>IF(ISERROR(INDEX(T_Activities[],$H$11+$F89,4)),"-",IF(AND($G89=$B$13,$I89=$A$10),INDEX(T_Activities[],$H$11+$F89,4),"-"))</f>
        <v>-</v>
      </c>
      <c r="B89" s="152" t="str">
        <f>IF(ISERROR(INDEX(T_Activities[],$H$11+$F89,5)),"-",IF(AND($G89=$B$13,$I89=$A$10),INDEX(T_Activities[],$H$11+$F89,5),"-"))</f>
        <v>-</v>
      </c>
      <c r="C89" s="151" t="str">
        <f>IF(ISERROR(INDEX(T_Activities[],$H$11+$F89,2)),"-",IF(AND($G89=$B$13,$I89=$A$10),INDEX(T_Activities[],$H$11+$F89,2),"-"))</f>
        <v>-</v>
      </c>
      <c r="D89" s="79" t="str">
        <f>IF(ISERROR(INDEX(T_Activities[],$H$11+$F89,6)),"-",IF(AND($G89=$B$13,$I89=$A$10),INDEX(T_Activities[],$H$11+$F89,6),"-"))</f>
        <v>-</v>
      </c>
      <c r="E89" s="10" t="str">
        <f>IF(ISERROR(INDEX(T_Activities[],$H$11+$F89,7)),"-",IF(AND($G89=$B$13,$I89=$A$10),INDEX(T_Activities[],$H$11+$F89,7),"-"))</f>
        <v>-</v>
      </c>
      <c r="F89" s="83">
        <v>70</v>
      </c>
      <c r="G89" s="83" t="e">
        <f>INDEX(T_Activities[[Week]:[Tasks]],$H$11+F89,1)</f>
        <v>#REF!</v>
      </c>
      <c r="H89" s="82" t="e">
        <f>IF(G89=$B$13,INDEX(T_Activities[],$H$11+F89,6),"-")</f>
        <v>#REF!</v>
      </c>
      <c r="I89" s="188" t="e">
        <f>IF(G89=$B$13,INDEX(T_Activities[],$H$11+F89,12),"-")</f>
        <v>#REF!</v>
      </c>
      <c r="J89" s="10"/>
      <c r="K89" s="10"/>
      <c r="L89" s="10"/>
      <c r="M89" s="10"/>
      <c r="N89" s="10"/>
      <c r="O89" s="10"/>
      <c r="P89" s="10"/>
      <c r="Q89" s="10"/>
      <c r="R89" s="10"/>
      <c r="S89" s="10"/>
      <c r="T89" s="10"/>
    </row>
    <row r="90" spans="1:20">
      <c r="A90" s="183" t="str">
        <f>IF(ISERROR(INDEX(T_Activities[],$H$11+$F90,4)),"-",IF(AND($G90=$B$13,$I90=$A$10),INDEX(T_Activities[],$H$11+$F90,4),"-"))</f>
        <v>-</v>
      </c>
      <c r="B90" s="152" t="str">
        <f>IF(ISERROR(INDEX(T_Activities[],$H$11+$F90,5)),"-",IF(AND($G90=$B$13,$I90=$A$10),INDEX(T_Activities[],$H$11+$F90,5),"-"))</f>
        <v>-</v>
      </c>
      <c r="C90" s="151" t="str">
        <f>IF(ISERROR(INDEX(T_Activities[],$H$11+$F90,2)),"-",IF(AND($G90=$B$13,$I90=$A$10),INDEX(T_Activities[],$H$11+$F90,2),"-"))</f>
        <v>-</v>
      </c>
      <c r="D90" s="79" t="str">
        <f>IF(ISERROR(INDEX(T_Activities[],$H$11+$F90,6)),"-",IF(AND($G90=$B$13,$I90=$A$10),INDEX(T_Activities[],$H$11+$F90,6),"-"))</f>
        <v>-</v>
      </c>
      <c r="E90" s="10" t="str">
        <f>IF(ISERROR(INDEX(T_Activities[],$H$11+$F90,7)),"-",IF(AND($G90=$B$13,$I90=$A$10),INDEX(T_Activities[],$H$11+$F90,7),"-"))</f>
        <v>-</v>
      </c>
      <c r="F90" s="83">
        <v>71</v>
      </c>
      <c r="G90" s="83" t="e">
        <f>INDEX(T_Activities[[Week]:[Tasks]],$H$11+F90,1)</f>
        <v>#REF!</v>
      </c>
      <c r="H90" s="82" t="e">
        <f>IF(G90=$B$13,INDEX(T_Activities[],$H$11+F90,6),"-")</f>
        <v>#REF!</v>
      </c>
      <c r="I90" s="188" t="e">
        <f>IF(G90=$B$13,INDEX(T_Activities[],$H$11+F90,12),"-")</f>
        <v>#REF!</v>
      </c>
      <c r="J90" s="10"/>
      <c r="K90" s="10"/>
      <c r="L90" s="10"/>
      <c r="M90" s="10"/>
      <c r="N90" s="10"/>
      <c r="O90" s="10"/>
      <c r="P90" s="10"/>
      <c r="Q90" s="10"/>
      <c r="R90" s="10"/>
      <c r="S90" s="10"/>
      <c r="T90" s="10"/>
    </row>
    <row r="91" spans="1:20">
      <c r="A91" s="183" t="str">
        <f>IF(ISERROR(INDEX(T_Activities[],$H$11+$F91,4)),"-",IF(AND($G91=$B$13,$I91=$A$10),INDEX(T_Activities[],$H$11+$F91,4),"-"))</f>
        <v>-</v>
      </c>
      <c r="B91" s="152" t="str">
        <f>IF(ISERROR(INDEX(T_Activities[],$H$11+$F91,5)),"-",IF(AND($G91=$B$13,$I91=$A$10),INDEX(T_Activities[],$H$11+$F91,5),"-"))</f>
        <v>-</v>
      </c>
      <c r="C91" s="151" t="str">
        <f>IF(ISERROR(INDEX(T_Activities[],$H$11+$F91,2)),"-",IF(AND($G91=$B$13,$I91=$A$10),INDEX(T_Activities[],$H$11+$F91,2),"-"))</f>
        <v>-</v>
      </c>
      <c r="D91" s="79" t="str">
        <f>IF(ISERROR(INDEX(T_Activities[],$H$11+$F91,6)),"-",IF(AND($G91=$B$13,$I91=$A$10),INDEX(T_Activities[],$H$11+$F91,6),"-"))</f>
        <v>-</v>
      </c>
      <c r="E91" s="10" t="str">
        <f>IF(ISERROR(INDEX(T_Activities[],$H$11+$F91,7)),"-",IF(AND($G91=$B$13,$I91=$A$10),INDEX(T_Activities[],$H$11+$F91,7),"-"))</f>
        <v>-</v>
      </c>
      <c r="F91" s="83">
        <v>72</v>
      </c>
      <c r="G91" s="83" t="e">
        <f>INDEX(T_Activities[[Week]:[Tasks]],$H$11+F91,1)</f>
        <v>#REF!</v>
      </c>
      <c r="H91" s="82" t="e">
        <f>IF(G91=$B$13,INDEX(T_Activities[],$H$11+F91,6),"-")</f>
        <v>#REF!</v>
      </c>
      <c r="I91" s="188" t="e">
        <f>IF(G91=$B$13,INDEX(T_Activities[],$H$11+F91,12),"-")</f>
        <v>#REF!</v>
      </c>
      <c r="J91" s="10"/>
      <c r="K91" s="10"/>
      <c r="L91" s="10"/>
      <c r="M91" s="10"/>
      <c r="N91" s="10"/>
      <c r="O91" s="10"/>
      <c r="P91" s="10"/>
      <c r="Q91" s="10"/>
      <c r="R91" s="10"/>
      <c r="S91" s="10"/>
      <c r="T91" s="10"/>
    </row>
    <row r="92" spans="1:20">
      <c r="A92" s="183" t="str">
        <f>IF(ISERROR(INDEX(T_Activities[],$H$11+$F92,4)),"-",IF(AND($G92=$B$13,$I92=$A$10),INDEX(T_Activities[],$H$11+$F92,4),"-"))</f>
        <v>-</v>
      </c>
      <c r="B92" s="152" t="str">
        <f>IF(ISERROR(INDEX(T_Activities[],$H$11+$F92,5)),"-",IF(AND($G92=$B$13,$I92=$A$10),INDEX(T_Activities[],$H$11+$F92,5),"-"))</f>
        <v>-</v>
      </c>
      <c r="C92" s="151" t="str">
        <f>IF(ISERROR(INDEX(T_Activities[],$H$11+$F92,2)),"-",IF(AND($G92=$B$13,$I92=$A$10),INDEX(T_Activities[],$H$11+$F92,2),"-"))</f>
        <v>-</v>
      </c>
      <c r="D92" s="79" t="str">
        <f>IF(ISERROR(INDEX(T_Activities[],$H$11+$F92,6)),"-",IF(AND($G92=$B$13,$I92=$A$10),INDEX(T_Activities[],$H$11+$F92,6),"-"))</f>
        <v>-</v>
      </c>
      <c r="E92" s="10" t="str">
        <f>IF(ISERROR(INDEX(T_Activities[],$H$11+$F92,7)),"-",IF(AND($G92=$B$13,$I92=$A$10),INDEX(T_Activities[],$H$11+$F92,7),"-"))</f>
        <v>-</v>
      </c>
      <c r="F92" s="83">
        <v>73</v>
      </c>
      <c r="G92" s="83" t="e">
        <f>INDEX(T_Activities[[Week]:[Tasks]],$H$11+F92,1)</f>
        <v>#REF!</v>
      </c>
      <c r="H92" s="82" t="e">
        <f>IF(G92=$B$13,INDEX(T_Activities[],$H$11+F92,6),"-")</f>
        <v>#REF!</v>
      </c>
      <c r="I92" s="188" t="e">
        <f>IF(G92=$B$13,INDEX(T_Activities[],$H$11+F92,12),"-")</f>
        <v>#REF!</v>
      </c>
      <c r="J92" s="10"/>
      <c r="K92" s="10"/>
      <c r="L92" s="10"/>
      <c r="M92" s="10"/>
      <c r="N92" s="10"/>
      <c r="O92" s="10"/>
      <c r="P92" s="10"/>
      <c r="Q92" s="10"/>
      <c r="R92" s="10"/>
      <c r="S92" s="10"/>
      <c r="T92" s="10"/>
    </row>
    <row r="93" spans="1:20">
      <c r="A93" s="183" t="str">
        <f>IF(ISERROR(INDEX(T_Activities[],$H$11+$F93,4)),"-",IF(AND($G93=$B$13,$I93=$A$10),INDEX(T_Activities[],$H$11+$F93,4),"-"))</f>
        <v>-</v>
      </c>
      <c r="B93" s="152" t="str">
        <f>IF(ISERROR(INDEX(T_Activities[],$H$11+$F93,5)),"-",IF(AND($G93=$B$13,$I93=$A$10),INDEX(T_Activities[],$H$11+$F93,5),"-"))</f>
        <v>-</v>
      </c>
      <c r="C93" s="151" t="str">
        <f>IF(ISERROR(INDEX(T_Activities[],$H$11+$F93,2)),"-",IF(AND($G93=$B$13,$I93=$A$10),INDEX(T_Activities[],$H$11+$F93,2),"-"))</f>
        <v>-</v>
      </c>
      <c r="D93" s="79" t="str">
        <f>IF(ISERROR(INDEX(T_Activities[],$H$11+$F93,6)),"-",IF(AND($G93=$B$13,$I93=$A$10),INDEX(T_Activities[],$H$11+$F93,6),"-"))</f>
        <v>-</v>
      </c>
      <c r="E93" s="10" t="str">
        <f>IF(ISERROR(INDEX(T_Activities[],$H$11+$F93,7)),"-",IF(AND($G93=$B$13,$I93=$A$10),INDEX(T_Activities[],$H$11+$F93,7),"-"))</f>
        <v>-</v>
      </c>
      <c r="F93" s="83">
        <v>74</v>
      </c>
      <c r="G93" s="83" t="e">
        <f>INDEX(T_Activities[[Week]:[Tasks]],$H$11+F93,1)</f>
        <v>#REF!</v>
      </c>
      <c r="H93" s="82" t="e">
        <f>IF(G93=$B$13,INDEX(T_Activities[],$H$11+F93,6),"-")</f>
        <v>#REF!</v>
      </c>
      <c r="I93" s="188" t="e">
        <f>IF(G93=$B$13,INDEX(T_Activities[],$H$11+F93,12),"-")</f>
        <v>#REF!</v>
      </c>
      <c r="J93" s="10"/>
      <c r="K93" s="10"/>
      <c r="L93" s="10"/>
      <c r="M93" s="10"/>
      <c r="N93" s="10"/>
      <c r="O93" s="10"/>
      <c r="P93" s="10"/>
      <c r="Q93" s="10"/>
      <c r="R93" s="10"/>
      <c r="S93" s="10"/>
      <c r="T93" s="10"/>
    </row>
    <row r="94" spans="1:20">
      <c r="A94" s="183" t="str">
        <f>IF(ISERROR(INDEX(T_Activities[],$H$11+$F94,4)),"-",IF(AND($G94=$B$13,$I94=$A$10),INDEX(T_Activities[],$H$11+$F94,4),"-"))</f>
        <v>-</v>
      </c>
      <c r="B94" s="152" t="str">
        <f>IF(ISERROR(INDEX(T_Activities[],$H$11+$F94,5)),"-",IF(AND($G94=$B$13,$I94=$A$10),INDEX(T_Activities[],$H$11+$F94,5),"-"))</f>
        <v>-</v>
      </c>
      <c r="C94" s="151" t="str">
        <f>IF(ISERROR(INDEX(T_Activities[],$H$11+$F94,2)),"-",IF(AND($G94=$B$13,$I94=$A$10),INDEX(T_Activities[],$H$11+$F94,2),"-"))</f>
        <v>-</v>
      </c>
      <c r="D94" s="79" t="str">
        <f>IF(ISERROR(INDEX(T_Activities[],$H$11+$F94,6)),"-",IF(AND($G94=$B$13,$I94=$A$10),INDEX(T_Activities[],$H$11+$F94,6),"-"))</f>
        <v>-</v>
      </c>
      <c r="E94" s="10" t="str">
        <f>IF(ISERROR(INDEX(T_Activities[],$H$11+$F94,7)),"-",IF(AND($G94=$B$13,$I94=$A$10),INDEX(T_Activities[],$H$11+$F94,7),"-"))</f>
        <v>-</v>
      </c>
      <c r="F94" s="83">
        <v>75</v>
      </c>
      <c r="G94" s="83" t="e">
        <f>INDEX(T_Activities[[Week]:[Tasks]],$H$11+F94,1)</f>
        <v>#REF!</v>
      </c>
      <c r="H94" s="82" t="e">
        <f>IF(G94=$B$13,INDEX(T_Activities[],$H$11+F94,6),"-")</f>
        <v>#REF!</v>
      </c>
      <c r="I94" s="188" t="e">
        <f>IF(G94=$B$13,INDEX(T_Activities[],$H$11+F94,12),"-")</f>
        <v>#REF!</v>
      </c>
      <c r="J94" s="10"/>
      <c r="K94" s="10"/>
      <c r="L94" s="10"/>
      <c r="M94" s="10"/>
      <c r="N94" s="10"/>
      <c r="O94" s="10"/>
      <c r="P94" s="10"/>
      <c r="Q94" s="10"/>
      <c r="R94" s="10"/>
      <c r="S94" s="10"/>
      <c r="T94" s="10"/>
    </row>
    <row r="95" spans="1:20">
      <c r="A95" s="183" t="str">
        <f>IF(ISERROR(INDEX(T_Activities[],$H$11+$F95,4)),"-",IF(AND($G95=$B$13,$I95=$A$10),INDEX(T_Activities[],$H$11+$F95,4),"-"))</f>
        <v>-</v>
      </c>
      <c r="B95" s="152" t="str">
        <f>IF(ISERROR(INDEX(T_Activities[],$H$11+$F95,5)),"-",IF(AND($G95=$B$13,$I95=$A$10),INDEX(T_Activities[],$H$11+$F95,5),"-"))</f>
        <v>-</v>
      </c>
      <c r="C95" s="151" t="str">
        <f>IF(ISERROR(INDEX(T_Activities[],$H$11+$F95,2)),"-",IF(AND($G95=$B$13,$I95=$A$10),INDEX(T_Activities[],$H$11+$F95,2),"-"))</f>
        <v>-</v>
      </c>
      <c r="D95" s="79" t="str">
        <f>IF(ISERROR(INDEX(T_Activities[],$H$11+$F95,6)),"-",IF(AND($G95=$B$13,$I95=$A$10),INDEX(T_Activities[],$H$11+$F95,6),"-"))</f>
        <v>-</v>
      </c>
      <c r="E95" s="10" t="str">
        <f>IF(ISERROR(INDEX(T_Activities[],$H$11+$F95,7)),"-",IF(AND($G95=$B$13,$I95=$A$10),INDEX(T_Activities[],$H$11+$F95,7),"-"))</f>
        <v>-</v>
      </c>
      <c r="F95" s="83">
        <v>76</v>
      </c>
      <c r="G95" s="83" t="e">
        <f>INDEX(T_Activities[[Week]:[Tasks]],$H$11+F95,1)</f>
        <v>#REF!</v>
      </c>
      <c r="H95" s="82" t="e">
        <f>IF(G95=$B$13,INDEX(T_Activities[],$H$11+F95,6),"-")</f>
        <v>#REF!</v>
      </c>
      <c r="I95" s="188" t="e">
        <f>IF(G95=$B$13,INDEX(T_Activities[],$H$11+F95,12),"-")</f>
        <v>#REF!</v>
      </c>
      <c r="J95" s="10"/>
      <c r="K95" s="10"/>
      <c r="L95" s="10"/>
      <c r="M95" s="10"/>
      <c r="N95" s="10"/>
      <c r="O95" s="10"/>
      <c r="P95" s="10"/>
      <c r="Q95" s="10"/>
      <c r="R95" s="10"/>
      <c r="S95" s="10"/>
      <c r="T95" s="10"/>
    </row>
    <row r="96" spans="1:20">
      <c r="A96" s="183" t="str">
        <f>IF(ISERROR(INDEX(T_Activities[],$H$11+$F96,4)),"-",IF(AND($G96=$B$13,$I96=$A$10),INDEX(T_Activities[],$H$11+$F96,4),"-"))</f>
        <v>-</v>
      </c>
      <c r="B96" s="152" t="str">
        <f>IF(ISERROR(INDEX(T_Activities[],$H$11+$F96,5)),"-",IF(AND($G96=$B$13,$I96=$A$10),INDEX(T_Activities[],$H$11+$F96,5),"-"))</f>
        <v>-</v>
      </c>
      <c r="C96" s="151" t="str">
        <f>IF(ISERROR(INDEX(T_Activities[],$H$11+$F96,2)),"-",IF(AND($G96=$B$13,$I96=$A$10),INDEX(T_Activities[],$H$11+$F96,2),"-"))</f>
        <v>-</v>
      </c>
      <c r="D96" s="79" t="str">
        <f>IF(ISERROR(INDEX(T_Activities[],$H$11+$F96,6)),"-",IF(AND($G96=$B$13,$I96=$A$10),INDEX(T_Activities[],$H$11+$F96,6),"-"))</f>
        <v>-</v>
      </c>
      <c r="E96" s="10" t="str">
        <f>IF(ISERROR(INDEX(T_Activities[],$H$11+$F96,7)),"-",IF(AND($G96=$B$13,$I96=$A$10),INDEX(T_Activities[],$H$11+$F96,7),"-"))</f>
        <v>-</v>
      </c>
      <c r="F96" s="83">
        <v>77</v>
      </c>
      <c r="G96" s="83" t="e">
        <f>INDEX(T_Activities[[Week]:[Tasks]],$H$11+F96,1)</f>
        <v>#REF!</v>
      </c>
      <c r="H96" s="82" t="e">
        <f>IF(G96=$B$13,INDEX(T_Activities[],$H$11+F96,6),"-")</f>
        <v>#REF!</v>
      </c>
      <c r="I96" s="188" t="e">
        <f>IF(G96=$B$13,INDEX(T_Activities[],$H$11+F96,12),"-")</f>
        <v>#REF!</v>
      </c>
      <c r="J96" s="10"/>
      <c r="K96" s="10"/>
      <c r="L96" s="10"/>
      <c r="M96" s="10"/>
      <c r="N96" s="10"/>
      <c r="O96" s="10"/>
      <c r="P96" s="10"/>
      <c r="Q96" s="10"/>
      <c r="R96" s="10"/>
      <c r="S96" s="10"/>
      <c r="T96" s="10"/>
    </row>
    <row r="97" spans="1:20">
      <c r="A97" s="183" t="str">
        <f>IF(ISERROR(INDEX(T_Activities[],$H$11+$F97,4)),"-",IF(AND($G97=$B$13,$I97=$A$10),INDEX(T_Activities[],$H$11+$F97,4),"-"))</f>
        <v>-</v>
      </c>
      <c r="B97" s="152" t="str">
        <f>IF(ISERROR(INDEX(T_Activities[],$H$11+$F97,5)),"-",IF(AND($G97=$B$13,$I97=$A$10),INDEX(T_Activities[],$H$11+$F97,5),"-"))</f>
        <v>-</v>
      </c>
      <c r="C97" s="151" t="str">
        <f>IF(ISERROR(INDEX(T_Activities[],$H$11+$F97,2)),"-",IF(AND($G97=$B$13,$I97=$A$10),INDEX(T_Activities[],$H$11+$F97,2),"-"))</f>
        <v>-</v>
      </c>
      <c r="D97" s="79" t="str">
        <f>IF(ISERROR(INDEX(T_Activities[],$H$11+$F97,6)),"-",IF(AND($G97=$B$13,$I97=$A$10),INDEX(T_Activities[],$H$11+$F97,6),"-"))</f>
        <v>-</v>
      </c>
      <c r="E97" s="10" t="str">
        <f>IF(ISERROR(INDEX(T_Activities[],$H$11+$F97,7)),"-",IF(AND($G97=$B$13,$I97=$A$10),INDEX(T_Activities[],$H$11+$F97,7),"-"))</f>
        <v>-</v>
      </c>
      <c r="F97" s="83">
        <v>78</v>
      </c>
      <c r="G97" s="83" t="e">
        <f>INDEX(T_Activities[[Week]:[Tasks]],$H$11+F97,1)</f>
        <v>#REF!</v>
      </c>
      <c r="H97" s="82" t="e">
        <f>IF(G97=$B$13,INDEX(T_Activities[],$H$11+F97,6),"-")</f>
        <v>#REF!</v>
      </c>
      <c r="I97" s="188" t="e">
        <f>IF(G97=$B$13,INDEX(T_Activities[],$H$11+F97,12),"-")</f>
        <v>#REF!</v>
      </c>
      <c r="J97" s="10"/>
      <c r="K97" s="10"/>
      <c r="L97" s="10"/>
      <c r="M97" s="10"/>
      <c r="N97" s="10"/>
      <c r="O97" s="10"/>
      <c r="P97" s="10"/>
      <c r="Q97" s="10"/>
      <c r="R97" s="10"/>
      <c r="S97" s="10"/>
      <c r="T97" s="10"/>
    </row>
    <row r="98" spans="1:20">
      <c r="A98" s="183" t="str">
        <f>IF(ISERROR(INDEX(T_Activities[],$H$11+$F98,4)),"-",IF(AND($G98=$B$13,$I98=$A$10),INDEX(T_Activities[],$H$11+$F98,4),"-"))</f>
        <v>-</v>
      </c>
      <c r="B98" s="152" t="str">
        <f>IF(ISERROR(INDEX(T_Activities[],$H$11+$F98,5)),"-",IF(AND($G98=$B$13,$I98=$A$10),INDEX(T_Activities[],$H$11+$F98,5),"-"))</f>
        <v>-</v>
      </c>
      <c r="C98" s="151" t="str">
        <f>IF(ISERROR(INDEX(T_Activities[],$H$11+$F98,2)),"-",IF(AND($G98=$B$13,$I98=$A$10),INDEX(T_Activities[],$H$11+$F98,2),"-"))</f>
        <v>-</v>
      </c>
      <c r="D98" s="79" t="str">
        <f>IF(ISERROR(INDEX(T_Activities[],$H$11+$F98,6)),"-",IF(AND($G98=$B$13,$I98=$A$10),INDEX(T_Activities[],$H$11+$F98,6),"-"))</f>
        <v>-</v>
      </c>
      <c r="E98" s="10" t="str">
        <f>IF(ISERROR(INDEX(T_Activities[],$H$11+$F98,7)),"-",IF(AND($G98=$B$13,$I98=$A$10),INDEX(T_Activities[],$H$11+$F98,7),"-"))</f>
        <v>-</v>
      </c>
      <c r="F98" s="83">
        <v>79</v>
      </c>
      <c r="G98" s="83" t="e">
        <f>INDEX(T_Activities[[Week]:[Tasks]],$H$11+F98,1)</f>
        <v>#REF!</v>
      </c>
      <c r="H98" s="82" t="e">
        <f>IF(G98=$B$13,INDEX(T_Activities[],$H$11+F98,6),"-")</f>
        <v>#REF!</v>
      </c>
      <c r="I98" s="188" t="e">
        <f>IF(G98=$B$13,INDEX(T_Activities[],$H$11+F98,12),"-")</f>
        <v>#REF!</v>
      </c>
      <c r="J98" s="10"/>
      <c r="K98" s="10"/>
      <c r="L98" s="10"/>
      <c r="M98" s="10"/>
      <c r="N98" s="10"/>
      <c r="O98" s="10"/>
      <c r="P98" s="10"/>
      <c r="Q98" s="10"/>
      <c r="R98" s="10"/>
      <c r="S98" s="10"/>
      <c r="T98" s="10"/>
    </row>
    <row r="99" spans="1:20">
      <c r="A99" s="183" t="str">
        <f>IF(ISERROR(INDEX(T_Activities[],$H$11+$F99,4)),"-",IF(AND($G99=$B$13,$I99=$A$10),INDEX(T_Activities[],$H$11+$F99,4),"-"))</f>
        <v>-</v>
      </c>
      <c r="B99" s="152" t="str">
        <f>IF(ISERROR(INDEX(T_Activities[],$H$11+$F99,5)),"-",IF(AND($G99=$B$13,$I99=$A$10),INDEX(T_Activities[],$H$11+$F99,5),"-"))</f>
        <v>-</v>
      </c>
      <c r="C99" s="151" t="str">
        <f>IF(ISERROR(INDEX(T_Activities[],$H$11+$F99,2)),"-",IF(AND($G99=$B$13,$I99=$A$10),INDEX(T_Activities[],$H$11+$F99,2),"-"))</f>
        <v>-</v>
      </c>
      <c r="D99" s="79" t="str">
        <f>IF(ISERROR(INDEX(T_Activities[],$H$11+$F99,6)),"-",IF(AND($G99=$B$13,$I99=$A$10),INDEX(T_Activities[],$H$11+$F99,6),"-"))</f>
        <v>-</v>
      </c>
      <c r="E99" s="10" t="str">
        <f>IF(ISERROR(INDEX(T_Activities[],$H$11+$F99,7)),"-",IF(AND($G99=$B$13,$I99=$A$10),INDEX(T_Activities[],$H$11+$F99,7),"-"))</f>
        <v>-</v>
      </c>
      <c r="F99" s="83">
        <v>80</v>
      </c>
      <c r="G99" s="83" t="e">
        <f>INDEX(T_Activities[[Week]:[Tasks]],$H$11+F99,1)</f>
        <v>#REF!</v>
      </c>
      <c r="H99" s="82" t="e">
        <f>IF(G99=$B$13,INDEX(T_Activities[],$H$11+F99,6),"-")</f>
        <v>#REF!</v>
      </c>
      <c r="I99" s="188" t="e">
        <f>IF(G99=$B$13,INDEX(T_Activities[],$H$11+F99,12),"-")</f>
        <v>#REF!</v>
      </c>
      <c r="J99" s="10"/>
      <c r="K99" s="10"/>
      <c r="L99" s="10"/>
      <c r="M99" s="10"/>
      <c r="N99" s="10"/>
      <c r="O99" s="10"/>
      <c r="P99" s="10"/>
      <c r="Q99" s="10"/>
      <c r="R99" s="10"/>
      <c r="S99" s="10"/>
      <c r="T99" s="10"/>
    </row>
    <row r="100" spans="1:20">
      <c r="A100" s="183" t="str">
        <f>IF(ISERROR(INDEX(T_Activities[],$H$11+$F100,4)),"-",IF(AND($G100=$B$13,$I100=$A$10),INDEX(T_Activities[],$H$11+$F100,4),"-"))</f>
        <v>-</v>
      </c>
      <c r="B100" s="152" t="str">
        <f>IF(ISERROR(INDEX(T_Activities[],$H$11+$F100,5)),"-",IF(AND($G100=$B$13,$I100=$A$10),INDEX(T_Activities[],$H$11+$F100,5),"-"))</f>
        <v>-</v>
      </c>
      <c r="C100" s="151" t="str">
        <f>IF(ISERROR(INDEX(T_Activities[],$H$11+$F100,2)),"-",IF(AND($G100=$B$13,$I100=$A$10),INDEX(T_Activities[],$H$11+$F100,2),"-"))</f>
        <v>-</v>
      </c>
      <c r="D100" s="79" t="str">
        <f>IF(ISERROR(INDEX(T_Activities[],$H$11+$F100,6)),"-",IF(AND($G100=$B$13,$I100=$A$10),INDEX(T_Activities[],$H$11+$F100,6),"-"))</f>
        <v>-</v>
      </c>
      <c r="E100" s="10" t="str">
        <f>IF(ISERROR(INDEX(T_Activities[],$H$11+$F100,7)),"-",IF(AND($G100=$B$13,$I100=$A$10),INDEX(T_Activities[],$H$11+$F100,7),"-"))</f>
        <v>-</v>
      </c>
      <c r="F100" s="83">
        <v>81</v>
      </c>
      <c r="G100" s="83" t="e">
        <f>INDEX(T_Activities[[Week]:[Tasks]],$H$11+F100,1)</f>
        <v>#REF!</v>
      </c>
      <c r="H100" s="82" t="e">
        <f>IF(G100=$B$13,INDEX(T_Activities[],$H$11+F100,6),"-")</f>
        <v>#REF!</v>
      </c>
      <c r="I100" s="188" t="e">
        <f>IF(G100=$B$13,INDEX(T_Activities[],$H$11+F100,12),"-")</f>
        <v>#REF!</v>
      </c>
      <c r="J100" s="10"/>
      <c r="K100" s="10"/>
      <c r="L100" s="10"/>
      <c r="M100" s="10"/>
      <c r="N100" s="10"/>
      <c r="O100" s="10"/>
      <c r="P100" s="10"/>
      <c r="Q100" s="10"/>
      <c r="R100" s="10"/>
      <c r="S100" s="10"/>
      <c r="T100" s="10"/>
    </row>
    <row r="101" spans="1:20">
      <c r="A101" s="183" t="str">
        <f>IF(ISERROR(INDEX(T_Activities[],$H$11+$F101,4)),"-",IF(AND($G101=$B$13,$I101=$A$10),INDEX(T_Activities[],$H$11+$F101,4),"-"))</f>
        <v>-</v>
      </c>
      <c r="B101" s="152" t="str">
        <f>IF(ISERROR(INDEX(T_Activities[],$H$11+$F101,5)),"-",IF(AND($G101=$B$13,$I101=$A$10),INDEX(T_Activities[],$H$11+$F101,5),"-"))</f>
        <v>-</v>
      </c>
      <c r="C101" s="151" t="str">
        <f>IF(ISERROR(INDEX(T_Activities[],$H$11+$F101,2)),"-",IF(AND($G101=$B$13,$I101=$A$10),INDEX(T_Activities[],$H$11+$F101,2),"-"))</f>
        <v>-</v>
      </c>
      <c r="D101" s="79" t="str">
        <f>IF(ISERROR(INDEX(T_Activities[],$H$11+$F101,6)),"-",IF(AND($G101=$B$13,$I101=$A$10),INDEX(T_Activities[],$H$11+$F101,6),"-"))</f>
        <v>-</v>
      </c>
      <c r="E101" s="10" t="str">
        <f>IF(ISERROR(INDEX(T_Activities[],$H$11+$F101,7)),"-",IF(AND($G101=$B$13,$I101=$A$10),INDEX(T_Activities[],$H$11+$F101,7),"-"))</f>
        <v>-</v>
      </c>
      <c r="F101" s="83">
        <v>82</v>
      </c>
      <c r="G101" s="83" t="e">
        <f>INDEX(T_Activities[[Week]:[Tasks]],$H$11+F101,1)</f>
        <v>#REF!</v>
      </c>
      <c r="H101" s="82" t="e">
        <f>IF(G101=$B$13,INDEX(T_Activities[],$H$11+F101,6),"-")</f>
        <v>#REF!</v>
      </c>
      <c r="I101" s="188" t="e">
        <f>IF(G101=$B$13,INDEX(T_Activities[],$H$11+F101,12),"-")</f>
        <v>#REF!</v>
      </c>
      <c r="J101" s="10"/>
      <c r="K101" s="10"/>
      <c r="L101" s="10"/>
      <c r="M101" s="10"/>
      <c r="N101" s="10"/>
      <c r="O101" s="10"/>
      <c r="P101" s="10"/>
      <c r="Q101" s="10"/>
      <c r="R101" s="10"/>
      <c r="S101" s="10"/>
      <c r="T101" s="10"/>
    </row>
    <row r="102" spans="1:20">
      <c r="A102" s="183" t="str">
        <f>IF(ISERROR(INDEX(T_Activities[],$H$11+$F102,4)),"-",IF(AND($G102=$B$13,$I102=$A$10),INDEX(T_Activities[],$H$11+$F102,4),"-"))</f>
        <v>-</v>
      </c>
      <c r="B102" s="152" t="str">
        <f>IF(ISERROR(INDEX(T_Activities[],$H$11+$F102,5)),"-",IF(AND($G102=$B$13,$I102=$A$10),INDEX(T_Activities[],$H$11+$F102,5),"-"))</f>
        <v>-</v>
      </c>
      <c r="C102" s="151" t="str">
        <f>IF(ISERROR(INDEX(T_Activities[],$H$11+$F102,2)),"-",IF(AND($G102=$B$13,$I102=$A$10),INDEX(T_Activities[],$H$11+$F102,2),"-"))</f>
        <v>-</v>
      </c>
      <c r="D102" s="79" t="str">
        <f>IF(ISERROR(INDEX(T_Activities[],$H$11+$F102,6)),"-",IF(AND($G102=$B$13,$I102=$A$10),INDEX(T_Activities[],$H$11+$F102,6),"-"))</f>
        <v>-</v>
      </c>
      <c r="E102" s="10" t="str">
        <f>IF(ISERROR(INDEX(T_Activities[],$H$11+$F102,7)),"-",IF(AND($G102=$B$13,$I102=$A$10),INDEX(T_Activities[],$H$11+$F102,7),"-"))</f>
        <v>-</v>
      </c>
      <c r="F102" s="83">
        <v>83</v>
      </c>
      <c r="G102" s="83" t="e">
        <f>INDEX(T_Activities[[Week]:[Tasks]],$H$11+F102,1)</f>
        <v>#REF!</v>
      </c>
      <c r="H102" s="82" t="e">
        <f>IF(G102=$B$13,INDEX(T_Activities[],$H$11+F102,6),"-")</f>
        <v>#REF!</v>
      </c>
      <c r="I102" s="188" t="e">
        <f>IF(G102=$B$13,INDEX(T_Activities[],$H$11+F102,12),"-")</f>
        <v>#REF!</v>
      </c>
      <c r="J102" s="10"/>
      <c r="K102" s="10"/>
      <c r="L102" s="10"/>
      <c r="M102" s="10"/>
      <c r="N102" s="10"/>
      <c r="O102" s="10"/>
      <c r="P102" s="10"/>
      <c r="Q102" s="10"/>
      <c r="R102" s="10"/>
      <c r="S102" s="10"/>
      <c r="T102" s="10"/>
    </row>
    <row r="103" spans="1:20">
      <c r="A103" s="183" t="str">
        <f>IF(ISERROR(INDEX(T_Activities[],$H$11+$F103,4)),"-",IF(AND($G103=$B$13,$I103=$A$10),INDEX(T_Activities[],$H$11+$F103,4),"-"))</f>
        <v>-</v>
      </c>
      <c r="B103" s="152" t="str">
        <f>IF(ISERROR(INDEX(T_Activities[],$H$11+$F103,5)),"-",IF(AND($G103=$B$13,$I103=$A$10),INDEX(T_Activities[],$H$11+$F103,5),"-"))</f>
        <v>-</v>
      </c>
      <c r="C103" s="151" t="str">
        <f>IF(ISERROR(INDEX(T_Activities[],$H$11+$F103,2)),"-",IF(AND($G103=$B$13,$I103=$A$10),INDEX(T_Activities[],$H$11+$F103,2),"-"))</f>
        <v>-</v>
      </c>
      <c r="D103" s="79" t="str">
        <f>IF(ISERROR(INDEX(T_Activities[],$H$11+$F103,6)),"-",IF(AND($G103=$B$13,$I103=$A$10),INDEX(T_Activities[],$H$11+$F103,6),"-"))</f>
        <v>-</v>
      </c>
      <c r="E103" s="10" t="str">
        <f>IF(ISERROR(INDEX(T_Activities[],$H$11+$F103,7)),"-",IF(AND($G103=$B$13,$I103=$A$10),INDEX(T_Activities[],$H$11+$F103,7),"-"))</f>
        <v>-</v>
      </c>
      <c r="F103" s="83">
        <v>84</v>
      </c>
      <c r="G103" s="83" t="e">
        <f>INDEX(T_Activities[[Week]:[Tasks]],$H$11+F103,1)</f>
        <v>#REF!</v>
      </c>
      <c r="H103" s="82" t="e">
        <f>IF(G103=$B$13,INDEX(T_Activities[],$H$11+F103,6),"-")</f>
        <v>#REF!</v>
      </c>
      <c r="I103" s="188" t="e">
        <f>IF(G103=$B$13,INDEX(T_Activities[],$H$11+F103,12),"-")</f>
        <v>#REF!</v>
      </c>
      <c r="J103" s="10"/>
      <c r="K103" s="10"/>
      <c r="L103" s="10"/>
      <c r="M103" s="10"/>
      <c r="N103" s="10"/>
      <c r="O103" s="10"/>
      <c r="P103" s="10"/>
      <c r="Q103" s="10"/>
      <c r="R103" s="10"/>
      <c r="S103" s="10"/>
      <c r="T103" s="10"/>
    </row>
    <row r="104" spans="1:20">
      <c r="A104" s="183" t="str">
        <f>IF(ISERROR(INDEX(T_Activities[],$H$11+$F104,4)),"-",IF(AND($G104=$B$13,$I104=$A$10),INDEX(T_Activities[],$H$11+$F104,4),"-"))</f>
        <v>-</v>
      </c>
      <c r="B104" s="152" t="str">
        <f>IF(ISERROR(INDEX(T_Activities[],$H$11+$F104,5)),"-",IF(AND($G104=$B$13,$I104=$A$10),INDEX(T_Activities[],$H$11+$F104,5),"-"))</f>
        <v>-</v>
      </c>
      <c r="C104" s="151" t="str">
        <f>IF(ISERROR(INDEX(T_Activities[],$H$11+$F104,2)),"-",IF(AND($G104=$B$13,$I104=$A$10),INDEX(T_Activities[],$H$11+$F104,2),"-"))</f>
        <v>-</v>
      </c>
      <c r="D104" s="79" t="str">
        <f>IF(ISERROR(INDEX(T_Activities[],$H$11+$F104,6)),"-",IF(AND($G104=$B$13,$I104=$A$10),INDEX(T_Activities[],$H$11+$F104,6),"-"))</f>
        <v>-</v>
      </c>
      <c r="E104" s="10" t="str">
        <f>IF(ISERROR(INDEX(T_Activities[],$H$11+$F104,7)),"-",IF(AND($G104=$B$13,$I104=$A$10),INDEX(T_Activities[],$H$11+$F104,7),"-"))</f>
        <v>-</v>
      </c>
      <c r="F104" s="83">
        <v>85</v>
      </c>
      <c r="G104" s="83" t="e">
        <f>INDEX(T_Activities[[Week]:[Tasks]],$H$11+F104,1)</f>
        <v>#REF!</v>
      </c>
      <c r="H104" s="82" t="e">
        <f>IF(G104=$B$13,INDEX(T_Activities[],$H$11+F104,6),"-")</f>
        <v>#REF!</v>
      </c>
      <c r="I104" s="188" t="e">
        <f>IF(G104=$B$13,INDEX(T_Activities[],$H$11+F104,12),"-")</f>
        <v>#REF!</v>
      </c>
      <c r="J104" s="10"/>
      <c r="K104" s="10"/>
      <c r="L104" s="10"/>
      <c r="M104" s="10"/>
      <c r="N104" s="10"/>
      <c r="O104" s="10"/>
      <c r="P104" s="10"/>
      <c r="Q104" s="10"/>
      <c r="R104" s="10"/>
      <c r="S104" s="10"/>
      <c r="T104" s="10"/>
    </row>
    <row r="105" spans="1:20">
      <c r="A105" s="183" t="str">
        <f>IF(ISERROR(INDEX(T_Activities[],$H$11+$F105,4)),"-",IF(AND($G105=$B$13,$I105=$A$10),INDEX(T_Activities[],$H$11+$F105,4),"-"))</f>
        <v>-</v>
      </c>
      <c r="B105" s="152" t="str">
        <f>IF(ISERROR(INDEX(T_Activities[],$H$11+$F105,5)),"-",IF(AND($G105=$B$13,$I105=$A$10),INDEX(T_Activities[],$H$11+$F105,5),"-"))</f>
        <v>-</v>
      </c>
      <c r="C105" s="151" t="str">
        <f>IF(ISERROR(INDEX(T_Activities[],$H$11+$F105,2)),"-",IF(AND($G105=$B$13,$I105=$A$10),INDEX(T_Activities[],$H$11+$F105,2),"-"))</f>
        <v>-</v>
      </c>
      <c r="D105" s="79" t="str">
        <f>IF(ISERROR(INDEX(T_Activities[],$H$11+$F105,6)),"-",IF(AND($G105=$B$13,$I105=$A$10),INDEX(T_Activities[],$H$11+$F105,6),"-"))</f>
        <v>-</v>
      </c>
      <c r="E105" s="10" t="str">
        <f>IF(ISERROR(INDEX(T_Activities[],$H$11+$F105,7)),"-",IF(AND($G105=$B$13,$I105=$A$10),INDEX(T_Activities[],$H$11+$F105,7),"-"))</f>
        <v>-</v>
      </c>
      <c r="F105" s="83">
        <v>86</v>
      </c>
      <c r="G105" s="83" t="e">
        <f>INDEX(T_Activities[[Week]:[Tasks]],$H$11+F105,1)</f>
        <v>#REF!</v>
      </c>
      <c r="H105" s="82" t="e">
        <f>IF(G105=$B$13,INDEX(T_Activities[],$H$11+F105,6),"-")</f>
        <v>#REF!</v>
      </c>
      <c r="I105" s="188" t="e">
        <f>IF(G105=$B$13,INDEX(T_Activities[],$H$11+F105,12),"-")</f>
        <v>#REF!</v>
      </c>
      <c r="J105" s="10"/>
      <c r="K105" s="10"/>
      <c r="L105" s="10"/>
      <c r="M105" s="10"/>
      <c r="N105" s="10"/>
      <c r="O105" s="10"/>
      <c r="P105" s="10"/>
      <c r="Q105" s="10"/>
      <c r="R105" s="10"/>
      <c r="S105" s="10"/>
      <c r="T105" s="10"/>
    </row>
    <row r="106" spans="1:20">
      <c r="A106" s="183" t="str">
        <f>IF(ISERROR(INDEX(T_Activities[],$H$11+$F106,4)),"-",IF(AND($G106=$B$13,$I106=$A$10),INDEX(T_Activities[],$H$11+$F106,4),"-"))</f>
        <v>-</v>
      </c>
      <c r="B106" s="152" t="str">
        <f>IF(ISERROR(INDEX(T_Activities[],$H$11+$F106,5)),"-",IF(AND($G106=$B$13,$I106=$A$10),INDEX(T_Activities[],$H$11+$F106,5),"-"))</f>
        <v>-</v>
      </c>
      <c r="C106" s="151" t="str">
        <f>IF(ISERROR(INDEX(T_Activities[],$H$11+$F106,2)),"-",IF(AND($G106=$B$13,$I106=$A$10),INDEX(T_Activities[],$H$11+$F106,2),"-"))</f>
        <v>-</v>
      </c>
      <c r="D106" s="79" t="str">
        <f>IF(ISERROR(INDEX(T_Activities[],$H$11+$F106,6)),"-",IF(AND($G106=$B$13,$I106=$A$10),INDEX(T_Activities[],$H$11+$F106,6),"-"))</f>
        <v>-</v>
      </c>
      <c r="E106" s="10" t="str">
        <f>IF(ISERROR(INDEX(T_Activities[],$H$11+$F106,7)),"-",IF(AND($G106=$B$13,$I106=$A$10),INDEX(T_Activities[],$H$11+$F106,7),"-"))</f>
        <v>-</v>
      </c>
      <c r="F106" s="83">
        <v>87</v>
      </c>
      <c r="G106" s="83" t="e">
        <f>INDEX(T_Activities[[Week]:[Tasks]],$H$11+F106,1)</f>
        <v>#REF!</v>
      </c>
      <c r="H106" s="82" t="e">
        <f>IF(G106=$B$13,INDEX(T_Activities[],$H$11+F106,6),"-")</f>
        <v>#REF!</v>
      </c>
      <c r="I106" s="188" t="e">
        <f>IF(G106=$B$13,INDEX(T_Activities[],$H$11+F106,12),"-")</f>
        <v>#REF!</v>
      </c>
      <c r="J106" s="10"/>
      <c r="K106" s="10"/>
      <c r="L106" s="10"/>
      <c r="M106" s="10"/>
      <c r="N106" s="10"/>
      <c r="O106" s="10"/>
      <c r="P106" s="10"/>
      <c r="Q106" s="10"/>
      <c r="R106" s="10"/>
      <c r="S106" s="10"/>
      <c r="T106" s="10"/>
    </row>
    <row r="107" spans="1:20">
      <c r="A107" s="183" t="str">
        <f>IF(ISERROR(INDEX(T_Activities[],$H$11+$F107,4)),"-",IF(AND($G107=$B$13,$I107=$A$10),INDEX(T_Activities[],$H$11+$F107,4),"-"))</f>
        <v>-</v>
      </c>
      <c r="B107" s="152" t="str">
        <f>IF(ISERROR(INDEX(T_Activities[],$H$11+$F107,5)),"-",IF(AND($G107=$B$13,$I107=$A$10),INDEX(T_Activities[],$H$11+$F107,5),"-"))</f>
        <v>-</v>
      </c>
      <c r="C107" s="151" t="str">
        <f>IF(ISERROR(INDEX(T_Activities[],$H$11+$F107,2)),"-",IF(AND($G107=$B$13,$I107=$A$10),INDEX(T_Activities[],$H$11+$F107,2),"-"))</f>
        <v>-</v>
      </c>
      <c r="D107" s="79" t="str">
        <f>IF(ISERROR(INDEX(T_Activities[],$H$11+$F107,6)),"-",IF(AND($G107=$B$13,$I107=$A$10),INDEX(T_Activities[],$H$11+$F107,6),"-"))</f>
        <v>-</v>
      </c>
      <c r="E107" s="10" t="str">
        <f>IF(ISERROR(INDEX(T_Activities[],$H$11+$F107,7)),"-",IF(AND($G107=$B$13,$I107=$A$10),INDEX(T_Activities[],$H$11+$F107,7),"-"))</f>
        <v>-</v>
      </c>
      <c r="F107" s="83">
        <v>88</v>
      </c>
      <c r="G107" s="83" t="e">
        <f>INDEX(T_Activities[[Week]:[Tasks]],$H$11+F107,1)</f>
        <v>#REF!</v>
      </c>
      <c r="H107" s="82" t="e">
        <f>IF(G107=$B$13,INDEX(T_Activities[],$H$11+F107,6),"-")</f>
        <v>#REF!</v>
      </c>
      <c r="I107" s="188" t="e">
        <f>IF(G107=$B$13,INDEX(T_Activities[],$H$11+F107,12),"-")</f>
        <v>#REF!</v>
      </c>
      <c r="J107" s="10"/>
      <c r="K107" s="10"/>
      <c r="L107" s="10"/>
      <c r="M107" s="10"/>
      <c r="N107" s="10"/>
      <c r="O107" s="10"/>
      <c r="P107" s="10"/>
      <c r="Q107" s="10"/>
      <c r="R107" s="10"/>
      <c r="S107" s="10"/>
      <c r="T107" s="10"/>
    </row>
    <row r="108" spans="1:20">
      <c r="A108" s="183" t="str">
        <f>IF(ISERROR(INDEX(T_Activities[],$H$11+$F108,4)),"-",IF(AND($G108=$B$13,$I108=$A$10),INDEX(T_Activities[],$H$11+$F108,4),"-"))</f>
        <v>-</v>
      </c>
      <c r="B108" s="152" t="str">
        <f>IF(ISERROR(INDEX(T_Activities[],$H$11+$F108,5)),"-",IF(AND($G108=$B$13,$I108=$A$10),INDEX(T_Activities[],$H$11+$F108,5),"-"))</f>
        <v>-</v>
      </c>
      <c r="C108" s="151" t="str">
        <f>IF(ISERROR(INDEX(T_Activities[],$H$11+$F108,2)),"-",IF(AND($G108=$B$13,$I108=$A$10),INDEX(T_Activities[],$H$11+$F108,2),"-"))</f>
        <v>-</v>
      </c>
      <c r="D108" s="79" t="str">
        <f>IF(ISERROR(INDEX(T_Activities[],$H$11+$F108,6)),"-",IF(AND($G108=$B$13,$I108=$A$10),INDEX(T_Activities[],$H$11+$F108,6),"-"))</f>
        <v>-</v>
      </c>
      <c r="E108" s="10" t="str">
        <f>IF(ISERROR(INDEX(T_Activities[],$H$11+$F108,7)),"-",IF(AND($G108=$B$13,$I108=$A$10),INDEX(T_Activities[],$H$11+$F108,7),"-"))</f>
        <v>-</v>
      </c>
      <c r="F108" s="83">
        <v>89</v>
      </c>
      <c r="G108" s="83" t="e">
        <f>INDEX(T_Activities[[Week]:[Tasks]],$H$11+F108,1)</f>
        <v>#REF!</v>
      </c>
      <c r="H108" s="82" t="e">
        <f>IF(G108=$B$13,INDEX(T_Activities[],$H$11+F108,6),"-")</f>
        <v>#REF!</v>
      </c>
      <c r="I108" s="188" t="e">
        <f>IF(G108=$B$13,INDEX(T_Activities[],$H$11+F108,12),"-")</f>
        <v>#REF!</v>
      </c>
      <c r="J108" s="10"/>
      <c r="K108" s="10"/>
      <c r="L108" s="10"/>
      <c r="M108" s="10"/>
      <c r="N108" s="10"/>
      <c r="O108" s="10"/>
      <c r="P108" s="10"/>
      <c r="Q108" s="10"/>
      <c r="R108" s="10"/>
      <c r="S108" s="10"/>
      <c r="T108" s="10"/>
    </row>
    <row r="109" spans="1:20">
      <c r="A109" s="183" t="str">
        <f>IF(ISERROR(INDEX(T_Activities[],$H$11+$F109,4)),"-",IF(AND($G109=$B$13,$I109=$A$10),INDEX(T_Activities[],$H$11+$F109,4),"-"))</f>
        <v>-</v>
      </c>
      <c r="B109" s="152" t="str">
        <f>IF(ISERROR(INDEX(T_Activities[],$H$11+$F109,5)),"-",IF(AND($G109=$B$13,$I109=$A$10),INDEX(T_Activities[],$H$11+$F109,5),"-"))</f>
        <v>-</v>
      </c>
      <c r="C109" s="151" t="str">
        <f>IF(ISERROR(INDEX(T_Activities[],$H$11+$F109,2)),"-",IF(AND($G109=$B$13,$I109=$A$10),INDEX(T_Activities[],$H$11+$F109,2),"-"))</f>
        <v>-</v>
      </c>
      <c r="D109" s="79" t="str">
        <f>IF(ISERROR(INDEX(T_Activities[],$H$11+$F109,6)),"-",IF(AND($G109=$B$13,$I109=$A$10),INDEX(T_Activities[],$H$11+$F109,6),"-"))</f>
        <v>-</v>
      </c>
      <c r="E109" s="10" t="str">
        <f>IF(ISERROR(INDEX(T_Activities[],$H$11+$F109,7)),"-",IF(AND($G109=$B$13,$I109=$A$10),INDEX(T_Activities[],$H$11+$F109,7),"-"))</f>
        <v>-</v>
      </c>
      <c r="F109" s="83">
        <v>90</v>
      </c>
      <c r="G109" s="83" t="e">
        <f>INDEX(T_Activities[[Week]:[Tasks]],$H$11+F109,1)</f>
        <v>#REF!</v>
      </c>
      <c r="H109" s="82" t="e">
        <f>IF(G109=$B$13,INDEX(T_Activities[],$H$11+F109,6),"-")</f>
        <v>#REF!</v>
      </c>
      <c r="I109" s="188" t="e">
        <f>IF(G109=$B$13,INDEX(T_Activities[],$H$11+F109,12),"-")</f>
        <v>#REF!</v>
      </c>
      <c r="J109" s="10"/>
      <c r="K109" s="10"/>
      <c r="L109" s="10"/>
      <c r="M109" s="10"/>
      <c r="N109" s="10"/>
      <c r="O109" s="10"/>
      <c r="P109" s="10"/>
      <c r="Q109" s="10"/>
      <c r="R109" s="10"/>
      <c r="S109" s="10"/>
      <c r="T109" s="10"/>
    </row>
    <row r="110" spans="1:20">
      <c r="A110" s="183" t="str">
        <f>IF(ISERROR(INDEX(T_Activities[],$H$11+$F110,4)),"-",IF(AND($G110=$B$13,$I110=$A$10),INDEX(T_Activities[],$H$11+$F110,4),"-"))</f>
        <v>-</v>
      </c>
      <c r="B110" s="152" t="str">
        <f>IF(ISERROR(INDEX(T_Activities[],$H$11+$F110,5)),"-",IF(AND($G110=$B$13,$I110=$A$10),INDEX(T_Activities[],$H$11+$F110,5),"-"))</f>
        <v>-</v>
      </c>
      <c r="C110" s="151" t="str">
        <f>IF(ISERROR(INDEX(T_Activities[],$H$11+$F110,2)),"-",IF(AND($G110=$B$13,$I110=$A$10),INDEX(T_Activities[],$H$11+$F110,2),"-"))</f>
        <v>-</v>
      </c>
      <c r="D110" s="79" t="str">
        <f>IF(ISERROR(INDEX(T_Activities[],$H$11+$F110,6)),"-",IF(AND($G110=$B$13,$I110=$A$10),INDEX(T_Activities[],$H$11+$F110,6),"-"))</f>
        <v>-</v>
      </c>
      <c r="E110" s="10" t="str">
        <f>IF(ISERROR(INDEX(T_Activities[],$H$11+$F110,7)),"-",IF(AND($G110=$B$13,$I110=$A$10),INDEX(T_Activities[],$H$11+$F110,7),"-"))</f>
        <v>-</v>
      </c>
      <c r="F110" s="83">
        <v>91</v>
      </c>
      <c r="G110" s="83" t="e">
        <f>INDEX(T_Activities[[Week]:[Tasks]],$H$11+F110,1)</f>
        <v>#REF!</v>
      </c>
      <c r="H110" s="82" t="e">
        <f>IF(G110=$B$13,INDEX(T_Activities[],$H$11+F110,6),"-")</f>
        <v>#REF!</v>
      </c>
      <c r="I110" s="188" t="e">
        <f>IF(G110=$B$13,INDEX(T_Activities[],$H$11+F110,12),"-")</f>
        <v>#REF!</v>
      </c>
      <c r="J110" s="10"/>
      <c r="K110" s="10"/>
      <c r="L110" s="10"/>
      <c r="M110" s="10"/>
      <c r="N110" s="10"/>
      <c r="O110" s="10"/>
      <c r="P110" s="10"/>
      <c r="Q110" s="10"/>
      <c r="R110" s="10"/>
      <c r="S110" s="10"/>
      <c r="T110" s="10"/>
    </row>
    <row r="111" spans="1:20">
      <c r="A111" s="183" t="str">
        <f>IF(ISERROR(INDEX(T_Activities[],$H$11+$F111,4)),"-",IF(AND($G111=$B$13,$I111=$A$10),INDEX(T_Activities[],$H$11+$F111,4),"-"))</f>
        <v>-</v>
      </c>
      <c r="B111" s="152" t="str">
        <f>IF(ISERROR(INDEX(T_Activities[],$H$11+$F111,5)),"-",IF(AND($G111=$B$13,$I111=$A$10),INDEX(T_Activities[],$H$11+$F111,5),"-"))</f>
        <v>-</v>
      </c>
      <c r="C111" s="151" t="str">
        <f>IF(ISERROR(INDEX(T_Activities[],$H$11+$F111,2)),"-",IF(AND($G111=$B$13,$I111=$A$10),INDEX(T_Activities[],$H$11+$F111,2),"-"))</f>
        <v>-</v>
      </c>
      <c r="D111" s="79" t="str">
        <f>IF(ISERROR(INDEX(T_Activities[],$H$11+$F111,6)),"-",IF(AND($G111=$B$13,$I111=$A$10),INDEX(T_Activities[],$H$11+$F111,6),"-"))</f>
        <v>-</v>
      </c>
      <c r="E111" s="10" t="str">
        <f>IF(ISERROR(INDEX(T_Activities[],$H$11+$F111,7)),"-",IF(AND($G111=$B$13,$I111=$A$10),INDEX(T_Activities[],$H$11+$F111,7),"-"))</f>
        <v>-</v>
      </c>
      <c r="F111" s="83">
        <v>92</v>
      </c>
      <c r="G111" s="83" t="e">
        <f>INDEX(T_Activities[[Week]:[Tasks]],$H$11+F111,1)</f>
        <v>#REF!</v>
      </c>
      <c r="H111" s="82" t="e">
        <f>IF(G111=$B$13,INDEX(T_Activities[],$H$11+F111,6),"-")</f>
        <v>#REF!</v>
      </c>
      <c r="I111" s="188" t="e">
        <f>IF(G111=$B$13,INDEX(T_Activities[],$H$11+F111,12),"-")</f>
        <v>#REF!</v>
      </c>
      <c r="J111" s="10"/>
      <c r="K111" s="10"/>
      <c r="L111" s="10"/>
      <c r="M111" s="10"/>
      <c r="N111" s="10"/>
      <c r="O111" s="10"/>
      <c r="P111" s="10"/>
      <c r="Q111" s="10"/>
      <c r="R111" s="10"/>
      <c r="S111" s="10"/>
      <c r="T111" s="10"/>
    </row>
    <row r="112" spans="1:20">
      <c r="A112" s="183" t="str">
        <f>IF(ISERROR(INDEX(T_Activities[],$H$11+$F112,4)),"-",IF(AND($G112=$B$13,$I112=$A$10),INDEX(T_Activities[],$H$11+$F112,4),"-"))</f>
        <v>-</v>
      </c>
      <c r="B112" s="152" t="str">
        <f>IF(ISERROR(INDEX(T_Activities[],$H$11+$F112,5)),"-",IF(AND($G112=$B$13,$I112=$A$10),INDEX(T_Activities[],$H$11+$F112,5),"-"))</f>
        <v>-</v>
      </c>
      <c r="C112" s="151" t="str">
        <f>IF(ISERROR(INDEX(T_Activities[],$H$11+$F112,2)),"-",IF(AND($G112=$B$13,$I112=$A$10),INDEX(T_Activities[],$H$11+$F112,2),"-"))</f>
        <v>-</v>
      </c>
      <c r="D112" s="79" t="str">
        <f>IF(ISERROR(INDEX(T_Activities[],$H$11+$F112,6)),"-",IF(AND($G112=$B$13,$I112=$A$10),INDEX(T_Activities[],$H$11+$F112,6),"-"))</f>
        <v>-</v>
      </c>
      <c r="E112" s="10" t="str">
        <f>IF(ISERROR(INDEX(T_Activities[],$H$11+$F112,7)),"-",IF(AND($G112=$B$13,$I112=$A$10),INDEX(T_Activities[],$H$11+$F112,7),"-"))</f>
        <v>-</v>
      </c>
      <c r="F112" s="83">
        <v>93</v>
      </c>
      <c r="G112" s="83" t="e">
        <f>INDEX(T_Activities[[Week]:[Tasks]],$H$11+F112,1)</f>
        <v>#REF!</v>
      </c>
      <c r="H112" s="82" t="e">
        <f>IF(G112=$B$13,INDEX(T_Activities[],$H$11+F112,6),"-")</f>
        <v>#REF!</v>
      </c>
      <c r="I112" s="188" t="e">
        <f>IF(G112=$B$13,INDEX(T_Activities[],$H$11+F112,12),"-")</f>
        <v>#REF!</v>
      </c>
      <c r="J112" s="10"/>
      <c r="K112" s="10"/>
      <c r="L112" s="10"/>
      <c r="M112" s="10"/>
      <c r="N112" s="10"/>
      <c r="O112" s="10"/>
      <c r="P112" s="10"/>
      <c r="Q112" s="10"/>
      <c r="R112" s="10"/>
      <c r="S112" s="10"/>
      <c r="T112" s="10"/>
    </row>
    <row r="113" spans="1:20">
      <c r="A113" s="183" t="str">
        <f>IF(ISERROR(INDEX(T_Activities[],$H$11+$F113,4)),"-",IF(AND($G113=$B$13,$I113=$A$10),INDEX(T_Activities[],$H$11+$F113,4),"-"))</f>
        <v>-</v>
      </c>
      <c r="B113" s="152" t="str">
        <f>IF(ISERROR(INDEX(T_Activities[],$H$11+$F113,5)),"-",IF(AND($G113=$B$13,$I113=$A$10),INDEX(T_Activities[],$H$11+$F113,5),"-"))</f>
        <v>-</v>
      </c>
      <c r="C113" s="151" t="str">
        <f>IF(ISERROR(INDEX(T_Activities[],$H$11+$F113,2)),"-",IF(AND($G113=$B$13,$I113=$A$10),INDEX(T_Activities[],$H$11+$F113,2),"-"))</f>
        <v>-</v>
      </c>
      <c r="D113" s="79" t="str">
        <f>IF(ISERROR(INDEX(T_Activities[],$H$11+$F113,6)),"-",IF(AND($G113=$B$13,$I113=$A$10),INDEX(T_Activities[],$H$11+$F113,6),"-"))</f>
        <v>-</v>
      </c>
      <c r="E113" s="10" t="str">
        <f>IF(ISERROR(INDEX(T_Activities[],$H$11+$F113,7)),"-",IF(AND($G113=$B$13,$I113=$A$10),INDEX(T_Activities[],$H$11+$F113,7),"-"))</f>
        <v>-</v>
      </c>
      <c r="F113" s="83">
        <v>94</v>
      </c>
      <c r="G113" s="83" t="e">
        <f>INDEX(T_Activities[[Week]:[Tasks]],$H$11+F113,1)</f>
        <v>#REF!</v>
      </c>
      <c r="H113" s="82" t="e">
        <f>IF(G113=$B$13,INDEX(T_Activities[],$H$11+F113,6),"-")</f>
        <v>#REF!</v>
      </c>
      <c r="I113" s="188" t="e">
        <f>IF(G113=$B$13,INDEX(T_Activities[],$H$11+F113,12),"-")</f>
        <v>#REF!</v>
      </c>
      <c r="J113" s="10"/>
      <c r="K113" s="10"/>
      <c r="L113" s="10"/>
      <c r="M113" s="10"/>
      <c r="N113" s="10"/>
      <c r="O113" s="10"/>
      <c r="P113" s="10"/>
      <c r="Q113" s="10"/>
      <c r="R113" s="10"/>
      <c r="S113" s="10"/>
      <c r="T113" s="10"/>
    </row>
    <row r="114" spans="1:20">
      <c r="A114" s="183" t="str">
        <f>IF(ISERROR(INDEX(T_Activities[],$H$11+$F114,4)),"-",IF(AND($G114=$B$13,$I114=$A$10),INDEX(T_Activities[],$H$11+$F114,4),"-"))</f>
        <v>-</v>
      </c>
      <c r="B114" s="152" t="str">
        <f>IF(ISERROR(INDEX(T_Activities[],$H$11+$F114,5)),"-",IF(AND($G114=$B$13,$I114=$A$10),INDEX(T_Activities[],$H$11+$F114,5),"-"))</f>
        <v>-</v>
      </c>
      <c r="C114" s="151" t="str">
        <f>IF(ISERROR(INDEX(T_Activities[],$H$11+$F114,2)),"-",IF(AND($G114=$B$13,$I114=$A$10),INDEX(T_Activities[],$H$11+$F114,2),"-"))</f>
        <v>-</v>
      </c>
      <c r="D114" s="79" t="str">
        <f>IF(ISERROR(INDEX(T_Activities[],$H$11+$F114,6)),"-",IF(AND($G114=$B$13,$I114=$A$10),INDEX(T_Activities[],$H$11+$F114,6),"-"))</f>
        <v>-</v>
      </c>
      <c r="E114" s="10" t="str">
        <f>IF(ISERROR(INDEX(T_Activities[],$H$11+$F114,7)),"-",IF(AND($G114=$B$13,$I114=$A$10),INDEX(T_Activities[],$H$11+$F114,7),"-"))</f>
        <v>-</v>
      </c>
      <c r="F114" s="83">
        <v>95</v>
      </c>
      <c r="G114" s="83" t="e">
        <f>INDEX(T_Activities[[Week]:[Tasks]],$H$11+F114,1)</f>
        <v>#REF!</v>
      </c>
      <c r="H114" s="82" t="e">
        <f>IF(G114=$B$13,INDEX(T_Activities[],$H$11+F114,6),"-")</f>
        <v>#REF!</v>
      </c>
      <c r="I114" s="188" t="e">
        <f>IF(G114=$B$13,INDEX(T_Activities[],$H$11+F114,12),"-")</f>
        <v>#REF!</v>
      </c>
      <c r="J114" s="10"/>
      <c r="K114" s="10"/>
      <c r="L114" s="10"/>
      <c r="M114" s="10"/>
      <c r="N114" s="10"/>
      <c r="O114" s="10"/>
      <c r="P114" s="10"/>
      <c r="Q114" s="10"/>
      <c r="R114" s="10"/>
      <c r="S114" s="10"/>
      <c r="T114" s="10"/>
    </row>
    <row r="115" spans="1:20">
      <c r="A115" s="183" t="str">
        <f>IF(ISERROR(INDEX(T_Activities[],$H$11+$F115,4)),"-",IF(AND($G115=$B$13,$I115=$A$10),INDEX(T_Activities[],$H$11+$F115,4),"-"))</f>
        <v>-</v>
      </c>
      <c r="B115" s="152" t="str">
        <f>IF(ISERROR(INDEX(T_Activities[],$H$11+$F115,5)),"-",IF(AND($G115=$B$13,$I115=$A$10),INDEX(T_Activities[],$H$11+$F115,5),"-"))</f>
        <v>-</v>
      </c>
      <c r="C115" s="151" t="str">
        <f>IF(ISERROR(INDEX(T_Activities[],$H$11+$F115,2)),"-",IF(AND($G115=$B$13,$I115=$A$10),INDEX(T_Activities[],$H$11+$F115,2),"-"))</f>
        <v>-</v>
      </c>
      <c r="D115" s="79" t="str">
        <f>IF(ISERROR(INDEX(T_Activities[],$H$11+$F115,6)),"-",IF(AND($G115=$B$13,$I115=$A$10),INDEX(T_Activities[],$H$11+$F115,6),"-"))</f>
        <v>-</v>
      </c>
      <c r="E115" s="10" t="str">
        <f>IF(ISERROR(INDEX(T_Activities[],$H$11+$F115,7)),"-",IF(AND($G115=$B$13,$I115=$A$10),INDEX(T_Activities[],$H$11+$F115,7),"-"))</f>
        <v>-</v>
      </c>
      <c r="F115" s="83">
        <v>96</v>
      </c>
      <c r="G115" s="83" t="e">
        <f>INDEX(T_Activities[[Week]:[Tasks]],$H$11+F115,1)</f>
        <v>#REF!</v>
      </c>
      <c r="H115" s="82" t="e">
        <f>IF(G115=$B$13,INDEX(T_Activities[],$H$11+F115,6),"-")</f>
        <v>#REF!</v>
      </c>
      <c r="I115" s="188" t="e">
        <f>IF(G115=$B$13,INDEX(T_Activities[],$H$11+F115,12),"-")</f>
        <v>#REF!</v>
      </c>
      <c r="J115" s="10"/>
      <c r="K115" s="10"/>
      <c r="L115" s="10"/>
      <c r="M115" s="10"/>
      <c r="N115" s="10"/>
      <c r="O115" s="10"/>
      <c r="P115" s="10"/>
      <c r="Q115" s="10"/>
      <c r="R115" s="10"/>
      <c r="S115" s="10"/>
      <c r="T115" s="10"/>
    </row>
    <row r="116" spans="1:20">
      <c r="A116" s="183" t="str">
        <f>IF(ISERROR(INDEX(T_Activities[],$H$11+$F116,4)),"-",IF(AND($G116=$B$13,$I116=$A$10),INDEX(T_Activities[],$H$11+$F116,4),"-"))</f>
        <v>-</v>
      </c>
      <c r="B116" s="152" t="str">
        <f>IF(ISERROR(INDEX(T_Activities[],$H$11+$F116,5)),"-",IF(AND($G116=$B$13,$I116=$A$10),INDEX(T_Activities[],$H$11+$F116,5),"-"))</f>
        <v>-</v>
      </c>
      <c r="C116" s="151" t="str">
        <f>IF(ISERROR(INDEX(T_Activities[],$H$11+$F116,2)),"-",IF(AND($G116=$B$13,$I116=$A$10),INDEX(T_Activities[],$H$11+$F116,2),"-"))</f>
        <v>-</v>
      </c>
      <c r="D116" s="79" t="str">
        <f>IF(ISERROR(INDEX(T_Activities[],$H$11+$F116,6)),"-",IF(AND($G116=$B$13,$I116=$A$10),INDEX(T_Activities[],$H$11+$F116,6),"-"))</f>
        <v>-</v>
      </c>
      <c r="E116" s="10" t="str">
        <f>IF(ISERROR(INDEX(T_Activities[],$H$11+$F116,7)),"-",IF(AND($G116=$B$13,$I116=$A$10),INDEX(T_Activities[],$H$11+$F116,7),"-"))</f>
        <v>-</v>
      </c>
      <c r="F116" s="83">
        <v>97</v>
      </c>
      <c r="G116" s="83" t="e">
        <f>INDEX(T_Activities[[Week]:[Tasks]],$H$11+F116,1)</f>
        <v>#REF!</v>
      </c>
      <c r="H116" s="82" t="e">
        <f>IF(G116=$B$13,INDEX(T_Activities[],$H$11+F116,6),"-")</f>
        <v>#REF!</v>
      </c>
      <c r="I116" s="188" t="e">
        <f>IF(G116=$B$13,INDEX(T_Activities[],$H$11+F116,12),"-")</f>
        <v>#REF!</v>
      </c>
      <c r="J116" s="10"/>
      <c r="K116" s="10"/>
      <c r="L116" s="10"/>
      <c r="M116" s="10"/>
      <c r="N116" s="10"/>
      <c r="O116" s="10"/>
      <c r="P116" s="10"/>
      <c r="Q116" s="10"/>
      <c r="R116" s="10"/>
      <c r="S116" s="10"/>
      <c r="T116" s="10"/>
    </row>
    <row r="117" spans="1:20">
      <c r="A117" s="183" t="str">
        <f>IF(ISERROR(INDEX(T_Activities[],$H$11+$F117,4)),"-",IF(AND($G117=$B$13,$I117=$A$10),INDEX(T_Activities[],$H$11+$F117,4),"-"))</f>
        <v>-</v>
      </c>
      <c r="B117" s="152" t="str">
        <f>IF(ISERROR(INDEX(T_Activities[],$H$11+$F117,5)),"-",IF(AND($G117=$B$13,$I117=$A$10),INDEX(T_Activities[],$H$11+$F117,5),"-"))</f>
        <v>-</v>
      </c>
      <c r="C117" s="151" t="str">
        <f>IF(ISERROR(INDEX(T_Activities[],$H$11+$F117,2)),"-",IF(AND($G117=$B$13,$I117=$A$10),INDEX(T_Activities[],$H$11+$F117,2),"-"))</f>
        <v>-</v>
      </c>
      <c r="D117" s="79" t="str">
        <f>IF(ISERROR(INDEX(T_Activities[],$H$11+$F117,6)),"-",IF(AND($G117=$B$13,$I117=$A$10),INDEX(T_Activities[],$H$11+$F117,6),"-"))</f>
        <v>-</v>
      </c>
      <c r="E117" s="10" t="str">
        <f>IF(ISERROR(INDEX(T_Activities[],$H$11+$F117,7)),"-",IF(AND($G117=$B$13,$I117=$A$10),INDEX(T_Activities[],$H$11+$F117,7),"-"))</f>
        <v>-</v>
      </c>
      <c r="F117" s="83">
        <v>98</v>
      </c>
      <c r="G117" s="83" t="e">
        <f>INDEX(T_Activities[[Week]:[Tasks]],$H$11+F117,1)</f>
        <v>#REF!</v>
      </c>
      <c r="H117" s="82" t="e">
        <f>IF(G117=$B$13,INDEX(T_Activities[],$H$11+F117,6),"-")</f>
        <v>#REF!</v>
      </c>
      <c r="I117" s="188" t="e">
        <f>IF(G117=$B$13,INDEX(T_Activities[],$H$11+F117,12),"-")</f>
        <v>#REF!</v>
      </c>
      <c r="J117" s="10"/>
      <c r="K117" s="10"/>
      <c r="L117" s="10"/>
      <c r="M117" s="10"/>
      <c r="N117" s="10"/>
      <c r="O117" s="10"/>
      <c r="P117" s="10"/>
      <c r="Q117" s="10"/>
      <c r="R117" s="10"/>
      <c r="S117" s="10"/>
      <c r="T117" s="10"/>
    </row>
    <row r="118" spans="1:20">
      <c r="A118" s="183" t="str">
        <f>IF(ISERROR(INDEX(T_Activities[],$H$11+$F118,4)),"-",IF(AND($G118=$B$13,$I118=$A$10),INDEX(T_Activities[],$H$11+$F118,4),"-"))</f>
        <v>-</v>
      </c>
      <c r="B118" s="152" t="str">
        <f>IF(ISERROR(INDEX(T_Activities[],$H$11+$F118,5)),"-",IF(AND($G118=$B$13,$I118=$A$10),INDEX(T_Activities[],$H$11+$F118,5),"-"))</f>
        <v>-</v>
      </c>
      <c r="C118" s="151" t="str">
        <f>IF(ISERROR(INDEX(T_Activities[],$H$11+$F118,2)),"-",IF(AND($G118=$B$13,$I118=$A$10),INDEX(T_Activities[],$H$11+$F118,2),"-"))</f>
        <v>-</v>
      </c>
      <c r="D118" s="79" t="str">
        <f>IF(ISERROR(INDEX(T_Activities[],$H$11+$F118,6)),"-",IF(AND($G118=$B$13,$I118=$A$10),INDEX(T_Activities[],$H$11+$F118,6),"-"))</f>
        <v>-</v>
      </c>
      <c r="E118" s="10" t="str">
        <f>IF(ISERROR(INDEX(T_Activities[],$H$11+$F118,7)),"-",IF(AND($G118=$B$13,$I118=$A$10),INDEX(T_Activities[],$H$11+$F118,7),"-"))</f>
        <v>-</v>
      </c>
      <c r="F118" s="83">
        <v>99</v>
      </c>
      <c r="G118" s="83" t="e">
        <f>INDEX(T_Activities[[Week]:[Tasks]],$H$11+F118,1)</f>
        <v>#REF!</v>
      </c>
      <c r="H118" s="82" t="e">
        <f>IF(G118=$B$13,INDEX(T_Activities[],$H$11+F118,6),"-")</f>
        <v>#REF!</v>
      </c>
      <c r="I118" s="188" t="e">
        <f>IF(G118=$B$13,INDEX(T_Activities[],$H$11+F118,12),"-")</f>
        <v>#REF!</v>
      </c>
      <c r="J118" s="10"/>
      <c r="K118" s="10"/>
      <c r="L118" s="10"/>
      <c r="M118" s="10"/>
      <c r="N118" s="10"/>
      <c r="O118" s="10"/>
      <c r="P118" s="10"/>
      <c r="Q118" s="10"/>
      <c r="R118" s="10"/>
      <c r="S118" s="10"/>
      <c r="T118" s="10"/>
    </row>
    <row r="119" spans="1:20" ht="28" customHeight="1">
      <c r="A119" s="314"/>
      <c r="B119" s="314"/>
      <c r="C119" s="314"/>
      <c r="D119" s="34"/>
      <c r="F119" s="42"/>
      <c r="G119" s="42"/>
      <c r="H119" s="42"/>
      <c r="I119" s="42"/>
      <c r="J119" s="10"/>
      <c r="K119" s="10"/>
      <c r="L119" s="10"/>
      <c r="M119" s="10"/>
      <c r="N119" s="10"/>
      <c r="O119" s="10"/>
      <c r="P119" s="10"/>
      <c r="Q119" s="10"/>
      <c r="R119" s="10"/>
      <c r="S119" s="10"/>
      <c r="T119" s="10"/>
    </row>
    <row r="120" spans="1:20" ht="28" customHeight="1">
      <c r="A120" s="315" t="s">
        <v>78</v>
      </c>
      <c r="B120" s="316"/>
      <c r="C120" s="316"/>
      <c r="D120" s="316"/>
      <c r="E120" s="317"/>
      <c r="F120" s="42"/>
      <c r="G120" s="42"/>
      <c r="H120" s="42"/>
      <c r="I120" s="42"/>
      <c r="J120" s="10"/>
      <c r="K120" s="10"/>
      <c r="L120" s="10"/>
      <c r="M120" s="10"/>
      <c r="N120" s="10"/>
      <c r="O120" s="10"/>
      <c r="P120" s="10"/>
      <c r="Q120" s="10"/>
      <c r="R120" s="10"/>
      <c r="S120" s="10"/>
      <c r="T120" s="10"/>
    </row>
    <row r="121" spans="1:20">
      <c r="A121" s="221" t="s">
        <v>229</v>
      </c>
      <c r="B121" s="185" t="s">
        <v>17</v>
      </c>
      <c r="C121" s="221" t="s">
        <v>107</v>
      </c>
      <c r="D121" s="228" t="s">
        <v>11</v>
      </c>
      <c r="E121" s="255" t="s">
        <v>216</v>
      </c>
      <c r="F121" s="189" t="s">
        <v>19</v>
      </c>
      <c r="G121" s="190" t="s">
        <v>12</v>
      </c>
      <c r="H121" s="191" t="s">
        <v>11</v>
      </c>
      <c r="I121" s="191" t="s">
        <v>165</v>
      </c>
      <c r="J121" s="10"/>
      <c r="K121" s="10"/>
      <c r="L121" s="10"/>
      <c r="M121" s="10"/>
      <c r="N121" s="10"/>
      <c r="O121" s="10"/>
      <c r="P121" s="10"/>
      <c r="Q121" s="10"/>
      <c r="R121" s="10"/>
      <c r="S121" s="10"/>
      <c r="T121" s="10"/>
    </row>
    <row r="122" spans="1:20">
      <c r="A122" s="146" t="str">
        <f>IF(ISERROR(INDEX(T_Activities[],$I$11+$F122,4)),"-",IF(AND($G122=$B$13+1,$I122=$A$10),INDEX(T_Activities[],$I$11+$F122,4),"-"))</f>
        <v>-</v>
      </c>
      <c r="B122" s="147" t="str">
        <f>IF(ISERROR(INDEX(T_Activities[],$I$11+$F122,5)),"-",IF(AND($G122=$B$13+1,$I122=$A$10),INDEX(T_Activities[],$I$11+$F122,5),"-"))</f>
        <v>-</v>
      </c>
      <c r="C122" s="148" t="str">
        <f>IF(ISERROR(INDEX(T_Activities[],$I$11+$F122,2)),"-",IF(AND($G122=$B$13+1,$I122=$A$10),INDEX(T_Activities[],$I$11+$F122,2),"-"))</f>
        <v>-</v>
      </c>
      <c r="D122" s="79" t="str">
        <f>IF(ISERROR(INDEX(T_Activities[],$I$11+$F122,6)),"-",IF(AND($G122=$B$13+1,$I122=$A$10),INDEX(T_Activities[],$I$11+$F122,6),"-"))</f>
        <v>-</v>
      </c>
      <c r="E122" s="15" t="str">
        <f>IF(ISERROR(INDEX(T_Activities[],$I$11+$F122,7)),"-",IF(AND($G122=$B$13+1,$I122=$A$10),INDEX(T_Activities[],$I$11+$F122,7),"-"))</f>
        <v>-</v>
      </c>
      <c r="F122" s="192">
        <v>0</v>
      </c>
      <c r="G122" s="193" t="e">
        <f>INDEX(T_Activities[[Week]:[Tasks]],$I$11+F122,1)</f>
        <v>#N/A</v>
      </c>
      <c r="H122" s="188" t="e">
        <f>IF(G122=$B$13+1,INDEX(T_Activities[],$I$11+$F122,6),"-")</f>
        <v>#N/A</v>
      </c>
      <c r="I122" s="188" t="e">
        <f>IF(G122=$B$13+1,INDEX(T_Activities[],$I$11+F122,12),"-")</f>
        <v>#N/A</v>
      </c>
      <c r="J122" s="10"/>
      <c r="K122" s="10"/>
      <c r="L122" s="10"/>
      <c r="M122" s="10"/>
      <c r="N122" s="10"/>
      <c r="O122" s="10"/>
      <c r="P122" s="10"/>
      <c r="Q122" s="10"/>
      <c r="R122" s="10"/>
      <c r="S122" s="10"/>
      <c r="T122" s="10"/>
    </row>
    <row r="123" spans="1:20">
      <c r="A123" s="146" t="str">
        <f>IF(ISERROR(INDEX(T_Activities[],$I$11+$F123,4)),"-",IF(AND($G123=$B$13+1,$I123=$A$10),INDEX(T_Activities[],$I$11+$F123,4),"-"))</f>
        <v>-</v>
      </c>
      <c r="B123" s="147" t="str">
        <f>IF(ISERROR(INDEX(T_Activities[],$I$11+$F123,5)),"-",IF(AND($G123=$B$13+1,$I123=$A$10),INDEX(T_Activities[],$I$11+$F123,5),"-"))</f>
        <v>-</v>
      </c>
      <c r="C123" s="148" t="str">
        <f>IF(ISERROR(INDEX(T_Activities[],$I$11+$F123,2)),"-",IF(AND($G123=$B$13+1,$I123=$A$10),INDEX(T_Activities[],$I$11+$F123,2),"-"))</f>
        <v>-</v>
      </c>
      <c r="D123" s="79" t="str">
        <f>IF(ISERROR(INDEX(T_Activities[],$I$11+$F123,6)),"-",IF(AND($G123=$B$13+1,$I123=$A$10),INDEX(T_Activities[],$I$11+$F123,6),"-"))</f>
        <v>-</v>
      </c>
      <c r="E123" s="15" t="str">
        <f>IF(ISERROR(INDEX(T_Activities[],$I$11+$F123,7)),"-",IF(AND($G123=$B$13+1,$I123=$A$10),INDEX(T_Activities[],$I$11+$F123,7),"-"))</f>
        <v>-</v>
      </c>
      <c r="F123" s="192">
        <v>1</v>
      </c>
      <c r="G123" s="193" t="e">
        <f>INDEX(T_Activities[[Week]:[Tasks]],$I$11+F123,1)</f>
        <v>#N/A</v>
      </c>
      <c r="H123" s="188" t="e">
        <f>IF(G123=$B$13+1,INDEX(T_Activities[],$I$11+$F123,6),"-")</f>
        <v>#N/A</v>
      </c>
      <c r="I123" s="188" t="e">
        <f>IF(G123=$B$13+1,INDEX(T_Activities[],$I$11+F123,12),"-")</f>
        <v>#N/A</v>
      </c>
      <c r="J123" s="10"/>
      <c r="K123" s="10"/>
      <c r="L123" s="10"/>
      <c r="M123" s="10"/>
      <c r="N123" s="10"/>
      <c r="O123" s="10"/>
      <c r="P123" s="10"/>
      <c r="Q123" s="10"/>
      <c r="R123" s="10"/>
      <c r="S123" s="10"/>
      <c r="T123" s="10"/>
    </row>
    <row r="124" spans="1:20">
      <c r="A124" s="146" t="str">
        <f>IF(ISERROR(INDEX(T_Activities[],$I$11+$F124,4)),"-",IF(AND($G124=$B$13+1,$I124=$A$10),INDEX(T_Activities[],$I$11+$F124,4),"-"))</f>
        <v>-</v>
      </c>
      <c r="B124" s="147" t="str">
        <f>IF(ISERROR(INDEX(T_Activities[],$I$11+$F124,5)),"-",IF(AND($G124=$B$13+1,$I124=$A$10),INDEX(T_Activities[],$I$11+$F124,5),"-"))</f>
        <v>-</v>
      </c>
      <c r="C124" s="148" t="str">
        <f>IF(ISERROR(INDEX(T_Activities[],$I$11+$F124,2)),"-",IF(AND($G124=$B$13+1,$I124=$A$10),INDEX(T_Activities[],$I$11+$F124,2),"-"))</f>
        <v>-</v>
      </c>
      <c r="D124" s="79" t="str">
        <f>IF(ISERROR(INDEX(T_Activities[],$I$11+$F124,6)),"-",IF(AND($G124=$B$13+1,$I124=$A$10),INDEX(T_Activities[],$I$11+$F124,6),"-"))</f>
        <v>-</v>
      </c>
      <c r="E124" s="15" t="str">
        <f>IF(ISERROR(INDEX(T_Activities[],$I$11+$F124,7)),"-",IF(AND($G124=$B$13+1,$I124=$A$10),INDEX(T_Activities[],$I$11+$F124,7),"-"))</f>
        <v>-</v>
      </c>
      <c r="F124" s="192">
        <v>2</v>
      </c>
      <c r="G124" s="193" t="e">
        <f>INDEX(T_Activities[[Week]:[Tasks]],$I$11+F124,1)</f>
        <v>#N/A</v>
      </c>
      <c r="H124" s="188" t="e">
        <f>IF(G124=$B$13+1,INDEX(T_Activities[],$I$11+$F124,6),"-")</f>
        <v>#N/A</v>
      </c>
      <c r="I124" s="188" t="e">
        <f>IF(G124=$B$13+1,INDEX(T_Activities[],$I$11+F124,12),"-")</f>
        <v>#N/A</v>
      </c>
      <c r="J124" s="10"/>
      <c r="K124" s="10"/>
      <c r="L124" s="10"/>
      <c r="M124" s="10"/>
      <c r="N124" s="10"/>
      <c r="O124" s="10"/>
      <c r="P124" s="10"/>
      <c r="Q124" s="10"/>
      <c r="R124" s="10"/>
      <c r="S124" s="10"/>
      <c r="T124" s="10"/>
    </row>
    <row r="125" spans="1:20">
      <c r="A125" s="146" t="str">
        <f>IF(ISERROR(INDEX(T_Activities[],$I$11+$F125,4)),"-",IF(AND($G125=$B$13+1,$I125=$A$10),INDEX(T_Activities[],$I$11+$F125,4),"-"))</f>
        <v>-</v>
      </c>
      <c r="B125" s="147" t="str">
        <f>IF(ISERROR(INDEX(T_Activities[],$I$11+$F125,5)),"-",IF(AND($G125=$B$13+1,$I125=$A$10),INDEX(T_Activities[],$I$11+$F125,5),"-"))</f>
        <v>-</v>
      </c>
      <c r="C125" s="148" t="str">
        <f>IF(ISERROR(INDEX(T_Activities[],$I$11+$F125,2)),"-",IF(AND($G125=$B$13+1,$I125=$A$10),INDEX(T_Activities[],$I$11+$F125,2),"-"))</f>
        <v>-</v>
      </c>
      <c r="D125" s="79" t="str">
        <f>IF(ISERROR(INDEX(T_Activities[],$I$11+$F125,6)),"-",IF(AND($G125=$B$13+1,$I125=$A$10),INDEX(T_Activities[],$I$11+$F125,6),"-"))</f>
        <v>-</v>
      </c>
      <c r="E125" s="15" t="str">
        <f>IF(ISERROR(INDEX(T_Activities[],$I$11+$F125,7)),"-",IF(AND($G125=$B$13+1,$I125=$A$10),INDEX(T_Activities[],$I$11+$F125,7),"-"))</f>
        <v>-</v>
      </c>
      <c r="F125" s="192">
        <v>3</v>
      </c>
      <c r="G125" s="193" t="e">
        <f>INDEX(T_Activities[[Week]:[Tasks]],$I$11+F125,1)</f>
        <v>#N/A</v>
      </c>
      <c r="H125" s="188" t="e">
        <f>IF(G125=$B$13+1,INDEX(T_Activities[],$I$11+$F125,6),"-")</f>
        <v>#N/A</v>
      </c>
      <c r="I125" s="188" t="e">
        <f>IF(G125=$B$13+1,INDEX(T_Activities[],$I$11+F125,12),"-")</f>
        <v>#N/A</v>
      </c>
      <c r="J125" s="10"/>
      <c r="K125" s="10"/>
      <c r="L125" s="10"/>
      <c r="M125" s="10"/>
      <c r="N125" s="10"/>
      <c r="O125" s="10"/>
      <c r="P125" s="10"/>
      <c r="Q125" s="10"/>
      <c r="R125" s="10"/>
      <c r="S125" s="10"/>
      <c r="T125" s="10"/>
    </row>
    <row r="126" spans="1:20">
      <c r="A126" s="146" t="str">
        <f>IF(ISERROR(INDEX(T_Activities[],$I$11+$F126,4)),"-",IF(AND($G126=$B$13+1,$I126=$A$10),INDEX(T_Activities[],$I$11+$F126,4),"-"))</f>
        <v>-</v>
      </c>
      <c r="B126" s="147" t="str">
        <f>IF(ISERROR(INDEX(T_Activities[],$I$11+$F126,5)),"-",IF(AND($G126=$B$13+1,$I126=$A$10),INDEX(T_Activities[],$I$11+$F126,5),"-"))</f>
        <v>-</v>
      </c>
      <c r="C126" s="148" t="str">
        <f>IF(ISERROR(INDEX(T_Activities[],$I$11+$F126,2)),"-",IF(AND($G126=$B$13+1,$I126=$A$10),INDEX(T_Activities[],$I$11+$F126,2),"-"))</f>
        <v>-</v>
      </c>
      <c r="D126" s="79" t="str">
        <f>IF(ISERROR(INDEX(T_Activities[],$I$11+$F126,6)),"-",IF(AND($G126=$B$13+1,$I126=$A$10),INDEX(T_Activities[],$I$11+$F126,6),"-"))</f>
        <v>-</v>
      </c>
      <c r="E126" s="15" t="str">
        <f>IF(ISERROR(INDEX(T_Activities[],$I$11+$F126,7)),"-",IF(AND($G126=$B$13+1,$I126=$A$10),INDEX(T_Activities[],$I$11+$F126,7),"-"))</f>
        <v>-</v>
      </c>
      <c r="F126" s="192">
        <v>4</v>
      </c>
      <c r="G126" s="193" t="e">
        <f>INDEX(T_Activities[[Week]:[Tasks]],$I$11+F126,1)</f>
        <v>#N/A</v>
      </c>
      <c r="H126" s="188" t="e">
        <f>IF(G126=$B$13+1,INDEX(T_Activities[],$I$11+$F126,6),"-")</f>
        <v>#N/A</v>
      </c>
      <c r="I126" s="188" t="e">
        <f>IF(G126=$B$13+1,INDEX(T_Activities[],$I$11+F126,12),"-")</f>
        <v>#N/A</v>
      </c>
      <c r="J126" s="10"/>
      <c r="K126" s="10"/>
      <c r="L126" s="10"/>
      <c r="M126" s="10"/>
      <c r="N126" s="10"/>
      <c r="O126" s="10"/>
      <c r="P126" s="10"/>
      <c r="Q126" s="10"/>
      <c r="R126" s="10"/>
      <c r="S126" s="10"/>
      <c r="T126" s="10"/>
    </row>
    <row r="127" spans="1:20">
      <c r="A127" s="146" t="str">
        <f>IF(ISERROR(INDEX(T_Activities[],$I$11+$F127,4)),"-",IF(AND($G127=$B$13+1,$I127=$A$10),INDEX(T_Activities[],$I$11+$F127,4),"-"))</f>
        <v>-</v>
      </c>
      <c r="B127" s="147" t="str">
        <f>IF(ISERROR(INDEX(T_Activities[],$I$11+$F127,5)),"-",IF(AND($G127=$B$13+1,$I127=$A$10),INDEX(T_Activities[],$I$11+$F127,5),"-"))</f>
        <v>-</v>
      </c>
      <c r="C127" s="148" t="str">
        <f>IF(ISERROR(INDEX(T_Activities[],$I$11+$F127,2)),"-",IF(AND($G127=$B$13+1,$I127=$A$10),INDEX(T_Activities[],$I$11+$F127,2),"-"))</f>
        <v>-</v>
      </c>
      <c r="D127" s="79" t="str">
        <f>IF(ISERROR(INDEX(T_Activities[],$I$11+$F127,6)),"-",IF(AND($G127=$B$13+1,$I127=$A$10),INDEX(T_Activities[],$I$11+$F127,6),"-"))</f>
        <v>-</v>
      </c>
      <c r="E127" s="15" t="str">
        <f>IF(ISERROR(INDEX(T_Activities[],$I$11+$F127,7)),"-",IF(AND($G127=$B$13+1,$I127=$A$10),INDEX(T_Activities[],$I$11+$F127,7),"-"))</f>
        <v>-</v>
      </c>
      <c r="F127" s="192">
        <v>5</v>
      </c>
      <c r="G127" s="193" t="e">
        <f>INDEX(T_Activities[[Week]:[Tasks]],$I$11+F127,1)</f>
        <v>#N/A</v>
      </c>
      <c r="H127" s="188" t="e">
        <f>IF(G127=$B$13+1,INDEX(T_Activities[],$I$11+$F127,6),"-")</f>
        <v>#N/A</v>
      </c>
      <c r="I127" s="188" t="e">
        <f>IF(G127=$B$13+1,INDEX(T_Activities[],$I$11+F127,12),"-")</f>
        <v>#N/A</v>
      </c>
      <c r="J127" s="10"/>
      <c r="K127" s="10"/>
      <c r="L127" s="10"/>
      <c r="M127" s="10"/>
      <c r="N127" s="10"/>
      <c r="O127" s="10"/>
      <c r="P127" s="10"/>
      <c r="Q127" s="10"/>
      <c r="R127" s="10"/>
      <c r="S127" s="10"/>
      <c r="T127" s="10"/>
    </row>
    <row r="128" spans="1:20">
      <c r="A128" s="146" t="str">
        <f>IF(ISERROR(INDEX(T_Activities[],$I$11+$F128,4)),"-",IF(AND($G128=$B$13+1,$I128=$A$10),INDEX(T_Activities[],$I$11+$F128,4),"-"))</f>
        <v>-</v>
      </c>
      <c r="B128" s="147" t="str">
        <f>IF(ISERROR(INDEX(T_Activities[],$I$11+$F128,5)),"-",IF(AND($G128=$B$13+1,$I128=$A$10),INDEX(T_Activities[],$I$11+$F128,5),"-"))</f>
        <v>-</v>
      </c>
      <c r="C128" s="148" t="str">
        <f>IF(ISERROR(INDEX(T_Activities[],$I$11+$F128,2)),"-",IF(AND($G128=$B$13+1,$I128=$A$10),INDEX(T_Activities[],$I$11+$F128,2),"-"))</f>
        <v>-</v>
      </c>
      <c r="D128" s="79" t="str">
        <f>IF(ISERROR(INDEX(T_Activities[],$I$11+$F128,6)),"-",IF(AND($G128=$B$13+1,$I128=$A$10),INDEX(T_Activities[],$I$11+$F128,6),"-"))</f>
        <v>-</v>
      </c>
      <c r="E128" s="15" t="str">
        <f>IF(ISERROR(INDEX(T_Activities[],$I$11+$F128,7)),"-",IF(AND($G128=$B$13+1,$I128=$A$10),INDEX(T_Activities[],$I$11+$F128,7),"-"))</f>
        <v>-</v>
      </c>
      <c r="F128" s="192">
        <v>6</v>
      </c>
      <c r="G128" s="193" t="e">
        <f>INDEX(T_Activities[[Week]:[Tasks]],$I$11+F128,1)</f>
        <v>#N/A</v>
      </c>
      <c r="H128" s="188" t="e">
        <f>IF(G128=$B$13+1,INDEX(T_Activities[],$I$11+$F128,6),"-")</f>
        <v>#N/A</v>
      </c>
      <c r="I128" s="188" t="e">
        <f>IF(G128=$B$13+1,INDEX(T_Activities[],$I$11+F128,12),"-")</f>
        <v>#N/A</v>
      </c>
      <c r="J128" s="10"/>
      <c r="K128" s="10"/>
      <c r="L128" s="10"/>
      <c r="M128" s="10"/>
      <c r="N128" s="10"/>
      <c r="O128" s="10"/>
      <c r="P128" s="10"/>
      <c r="Q128" s="10"/>
      <c r="R128" s="10"/>
      <c r="S128" s="10"/>
      <c r="T128" s="10"/>
    </row>
    <row r="129" spans="1:20">
      <c r="A129" s="146" t="str">
        <f>IF(ISERROR(INDEX(T_Activities[],$I$11+$F129,4)),"-",IF(AND($G129=$B$13+1,$I129=$A$10),INDEX(T_Activities[],$I$11+$F129,4),"-"))</f>
        <v>-</v>
      </c>
      <c r="B129" s="147" t="str">
        <f>IF(ISERROR(INDEX(T_Activities[],$I$11+$F129,5)),"-",IF(AND($G129=$B$13+1,$I129=$A$10),INDEX(T_Activities[],$I$11+$F129,5),"-"))</f>
        <v>-</v>
      </c>
      <c r="C129" s="148" t="str">
        <f>IF(ISERROR(INDEX(T_Activities[],$I$11+$F129,2)),"-",IF(AND($G129=$B$13+1,$I129=$A$10),INDEX(T_Activities[],$I$11+$F129,2),"-"))</f>
        <v>-</v>
      </c>
      <c r="D129" s="79" t="str">
        <f>IF(ISERROR(INDEX(T_Activities[],$I$11+$F129,6)),"-",IF(AND($G129=$B$13+1,$I129=$A$10),INDEX(T_Activities[],$I$11+$F129,6),"-"))</f>
        <v>-</v>
      </c>
      <c r="E129" s="15" t="str">
        <f>IF(ISERROR(INDEX(T_Activities[],$I$11+$F129,7)),"-",IF(AND($G129=$B$13+1,$I129=$A$10),INDEX(T_Activities[],$I$11+$F129,7),"-"))</f>
        <v>-</v>
      </c>
      <c r="F129" s="192">
        <v>7</v>
      </c>
      <c r="G129" s="193" t="e">
        <f>INDEX(T_Activities[[Week]:[Tasks]],$I$11+F129,1)</f>
        <v>#N/A</v>
      </c>
      <c r="H129" s="188" t="e">
        <f>IF(G129=$B$13+1,INDEX(T_Activities[],$I$11+$F129,6),"-")</f>
        <v>#N/A</v>
      </c>
      <c r="I129" s="188" t="e">
        <f>IF(G129=$B$13+1,INDEX(T_Activities[],$I$11+F129,12),"-")</f>
        <v>#N/A</v>
      </c>
      <c r="J129" s="10"/>
      <c r="K129" s="10"/>
      <c r="L129" s="10"/>
      <c r="M129" s="10"/>
      <c r="N129" s="10"/>
      <c r="O129" s="10"/>
      <c r="P129" s="10"/>
      <c r="Q129" s="10"/>
      <c r="R129" s="10"/>
      <c r="S129" s="10"/>
      <c r="T129" s="10"/>
    </row>
    <row r="130" spans="1:20">
      <c r="A130" s="146" t="str">
        <f>IF(ISERROR(INDEX(T_Activities[],$I$11+$F130,4)),"-",IF(AND($G130=$B$13+1,$I130=$A$10),INDEX(T_Activities[],$I$11+$F130,4),"-"))</f>
        <v>-</v>
      </c>
      <c r="B130" s="147" t="str">
        <f>IF(ISERROR(INDEX(T_Activities[],$I$11+$F130,5)),"-",IF(AND($G130=$B$13+1,$I130=$A$10),INDEX(T_Activities[],$I$11+$F130,5),"-"))</f>
        <v>-</v>
      </c>
      <c r="C130" s="148" t="str">
        <f>IF(ISERROR(INDEX(T_Activities[],$I$11+$F130,2)),"-",IF(AND($G130=$B$13+1,$I130=$A$10),INDEX(T_Activities[],$I$11+$F130,2),"-"))</f>
        <v>-</v>
      </c>
      <c r="D130" s="79" t="str">
        <f>IF(ISERROR(INDEX(T_Activities[],$I$11+$F130,6)),"-",IF(AND($G130=$B$13+1,$I130=$A$10),INDEX(T_Activities[],$I$11+$F130,6),"-"))</f>
        <v>-</v>
      </c>
      <c r="E130" s="15" t="str">
        <f>IF(ISERROR(INDEX(T_Activities[],$I$11+$F130,7)),"-",IF(AND($G130=$B$13+1,$I130=$A$10),INDEX(T_Activities[],$I$11+$F130,7),"-"))</f>
        <v>-</v>
      </c>
      <c r="F130" s="192">
        <v>8</v>
      </c>
      <c r="G130" s="193" t="e">
        <f>INDEX(T_Activities[[Week]:[Tasks]],$I$11+F130,1)</f>
        <v>#N/A</v>
      </c>
      <c r="H130" s="188" t="e">
        <f>IF(G130=$B$13+1,INDEX(T_Activities[],$I$11+$F130,6),"-")</f>
        <v>#N/A</v>
      </c>
      <c r="I130" s="188" t="e">
        <f>IF(G130=$B$13+1,INDEX(T_Activities[],$I$11+F130,12),"-")</f>
        <v>#N/A</v>
      </c>
      <c r="J130" s="10"/>
      <c r="K130" s="10"/>
      <c r="L130" s="10"/>
      <c r="M130" s="10"/>
      <c r="N130" s="10"/>
      <c r="O130" s="10"/>
      <c r="P130" s="10"/>
      <c r="Q130" s="10"/>
      <c r="R130" s="10"/>
      <c r="S130" s="10"/>
      <c r="T130" s="10"/>
    </row>
    <row r="131" spans="1:20">
      <c r="A131" s="146" t="str">
        <f>IF(ISERROR(INDEX(T_Activities[],$I$11+$F131,4)),"-",IF(AND($G131=$B$13+1,$I131=$A$10),INDEX(T_Activities[],$I$11+$F131,4),"-"))</f>
        <v>-</v>
      </c>
      <c r="B131" s="147" t="str">
        <f>IF(ISERROR(INDEX(T_Activities[],$I$11+$F131,5)),"-",IF(AND($G131=$B$13+1,$I131=$A$10),INDEX(T_Activities[],$I$11+$F131,5),"-"))</f>
        <v>-</v>
      </c>
      <c r="C131" s="148" t="str">
        <f>IF(ISERROR(INDEX(T_Activities[],$I$11+$F131,2)),"-",IF(AND($G131=$B$13+1,$I131=$A$10),INDEX(T_Activities[],$I$11+$F131,2),"-"))</f>
        <v>-</v>
      </c>
      <c r="D131" s="79" t="str">
        <f>IF(ISERROR(INDEX(T_Activities[],$I$11+$F131,6)),"-",IF(AND($G131=$B$13+1,$I131=$A$10),INDEX(T_Activities[],$I$11+$F131,6),"-"))</f>
        <v>-</v>
      </c>
      <c r="E131" s="15" t="str">
        <f>IF(ISERROR(INDEX(T_Activities[],$I$11+$F131,7)),"-",IF(AND($G131=$B$13+1,$I131=$A$10),INDEX(T_Activities[],$I$11+$F131,7),"-"))</f>
        <v>-</v>
      </c>
      <c r="F131" s="192">
        <v>9</v>
      </c>
      <c r="G131" s="193" t="e">
        <f>INDEX(T_Activities[[Week]:[Tasks]],$I$11+F131,1)</f>
        <v>#N/A</v>
      </c>
      <c r="H131" s="188" t="e">
        <f>IF(G131=$B$13+1,INDEX(T_Activities[],$I$11+$F131,6),"-")</f>
        <v>#N/A</v>
      </c>
      <c r="I131" s="188" t="e">
        <f>IF(G131=$B$13+1,INDEX(T_Activities[],$I$11+F131,12),"-")</f>
        <v>#N/A</v>
      </c>
      <c r="J131" s="10"/>
      <c r="K131" s="10"/>
      <c r="L131" s="10"/>
      <c r="M131" s="10"/>
      <c r="N131" s="10"/>
      <c r="O131" s="10"/>
      <c r="P131" s="10"/>
      <c r="Q131" s="10"/>
      <c r="R131" s="10"/>
      <c r="S131" s="10"/>
      <c r="T131" s="10"/>
    </row>
    <row r="132" spans="1:20">
      <c r="A132" s="146" t="str">
        <f>IF(ISERROR(INDEX(T_Activities[],$I$11+$F132,4)),"-",IF(AND($G132=$B$13+1,$I132=$A$10),INDEX(T_Activities[],$I$11+$F132,4),"-"))</f>
        <v>-</v>
      </c>
      <c r="B132" s="147" t="str">
        <f>IF(ISERROR(INDEX(T_Activities[],$I$11+$F132,5)),"-",IF(AND($G132=$B$13+1,$I132=$A$10),INDEX(T_Activities[],$I$11+$F132,5),"-"))</f>
        <v>-</v>
      </c>
      <c r="C132" s="148" t="str">
        <f>IF(ISERROR(INDEX(T_Activities[],$I$11+$F132,2)),"-",IF(AND($G132=$B$13+1,$I132=$A$10),INDEX(T_Activities[],$I$11+$F132,2),"-"))</f>
        <v>-</v>
      </c>
      <c r="D132" s="79" t="str">
        <f>IF(ISERROR(INDEX(T_Activities[],$I$11+$F132,6)),"-",IF(AND($G132=$B$13+1,$I132=$A$10),INDEX(T_Activities[],$I$11+$F132,6),"-"))</f>
        <v>-</v>
      </c>
      <c r="E132" s="15" t="str">
        <f>IF(ISERROR(INDEX(T_Activities[],$I$11+$F132,7)),"-",IF(AND($G132=$B$13+1,$I132=$A$10),INDEX(T_Activities[],$I$11+$F132,7),"-"))</f>
        <v>-</v>
      </c>
      <c r="F132" s="192">
        <v>10</v>
      </c>
      <c r="G132" s="193" t="e">
        <f>INDEX(T_Activities[[Week]:[Tasks]],$I$11+F132,1)</f>
        <v>#N/A</v>
      </c>
      <c r="H132" s="188" t="e">
        <f>IF(G132=$B$13+1,INDEX(T_Activities[],$I$11+$F132,6),"-")</f>
        <v>#N/A</v>
      </c>
      <c r="I132" s="188" t="e">
        <f>IF(G132=$B$13+1,INDEX(T_Activities[],$I$11+F132,12),"-")</f>
        <v>#N/A</v>
      </c>
      <c r="J132" s="10"/>
      <c r="K132" s="10"/>
      <c r="L132" s="10"/>
      <c r="M132" s="10"/>
      <c r="N132" s="10"/>
      <c r="O132" s="10"/>
      <c r="P132" s="10"/>
      <c r="Q132" s="10"/>
      <c r="R132" s="10"/>
      <c r="S132" s="10"/>
      <c r="T132" s="10"/>
    </row>
    <row r="133" spans="1:20">
      <c r="A133" s="146" t="str">
        <f>IF(ISERROR(INDEX(T_Activities[],$I$11+$F133,4)),"-",IF(AND($G133=$B$13+1,$I133=$A$10),INDEX(T_Activities[],$I$11+$F133,4),"-"))</f>
        <v>-</v>
      </c>
      <c r="B133" s="147" t="str">
        <f>IF(ISERROR(INDEX(T_Activities[],$I$11+$F133,5)),"-",IF(AND($G133=$B$13+1,$I133=$A$10),INDEX(T_Activities[],$I$11+$F133,5),"-"))</f>
        <v>-</v>
      </c>
      <c r="C133" s="148" t="str">
        <f>IF(ISERROR(INDEX(T_Activities[],$I$11+$F133,2)),"-",IF(AND($G133=$B$13+1,$I133=$A$10),INDEX(T_Activities[],$I$11+$F133,2),"-"))</f>
        <v>-</v>
      </c>
      <c r="D133" s="79" t="str">
        <f>IF(ISERROR(INDEX(T_Activities[],$I$11+$F133,6)),"-",IF(AND($G133=$B$13+1,$I133=$A$10),INDEX(T_Activities[],$I$11+$F133,6),"-"))</f>
        <v>-</v>
      </c>
      <c r="E133" s="15" t="str">
        <f>IF(ISERROR(INDEX(T_Activities[],$I$11+$F133,7)),"-",IF(AND($G133=$B$13+1,$I133=$A$10),INDEX(T_Activities[],$I$11+$F133,7),"-"))</f>
        <v>-</v>
      </c>
      <c r="F133" s="192">
        <v>11</v>
      </c>
      <c r="G133" s="193" t="e">
        <f>INDEX(T_Activities[[Week]:[Tasks]],$I$11+F133,1)</f>
        <v>#N/A</v>
      </c>
      <c r="H133" s="188" t="e">
        <f>IF(G133=$B$13+1,INDEX(T_Activities[],$I$11+$F133,6),"-")</f>
        <v>#N/A</v>
      </c>
      <c r="I133" s="188" t="e">
        <f>IF(G133=$B$13+1,INDEX(T_Activities[],$I$11+F133,12),"-")</f>
        <v>#N/A</v>
      </c>
      <c r="J133" s="10"/>
      <c r="K133" s="10"/>
      <c r="L133" s="10"/>
      <c r="M133" s="10"/>
      <c r="N133" s="10"/>
      <c r="O133" s="10"/>
      <c r="P133" s="10"/>
      <c r="Q133" s="10"/>
      <c r="R133" s="10"/>
      <c r="S133" s="10"/>
      <c r="T133" s="10"/>
    </row>
    <row r="134" spans="1:20">
      <c r="A134" s="146" t="str">
        <f>IF(ISERROR(INDEX(T_Activities[],$I$11+$F134,4)),"-",IF(AND($G134=$B$13+1,$I134=$A$10),INDEX(T_Activities[],$I$11+$F134,4),"-"))</f>
        <v>-</v>
      </c>
      <c r="B134" s="147" t="str">
        <f>IF(ISERROR(INDEX(T_Activities[],$I$11+$F134,5)),"-",IF(AND($G134=$B$13+1,$I134=$A$10),INDEX(T_Activities[],$I$11+$F134,5),"-"))</f>
        <v>-</v>
      </c>
      <c r="C134" s="148" t="str">
        <f>IF(ISERROR(INDEX(T_Activities[],$I$11+$F134,2)),"-",IF(AND($G134=$B$13+1,$I134=$A$10),INDEX(T_Activities[],$I$11+$F134,2),"-"))</f>
        <v>-</v>
      </c>
      <c r="D134" s="79" t="str">
        <f>IF(ISERROR(INDEX(T_Activities[],$I$11+$F134,6)),"-",IF(AND($G134=$B$13+1,$I134=$A$10),INDEX(T_Activities[],$I$11+$F134,6),"-"))</f>
        <v>-</v>
      </c>
      <c r="E134" s="15" t="str">
        <f>IF(ISERROR(INDEX(T_Activities[],$I$11+$F134,7)),"-",IF(AND($G134=$B$13+1,$I134=$A$10),INDEX(T_Activities[],$I$11+$F134,7),"-"))</f>
        <v>-</v>
      </c>
      <c r="F134" s="192">
        <v>12</v>
      </c>
      <c r="G134" s="193" t="e">
        <f>INDEX(T_Activities[[Week]:[Tasks]],$I$11+F134,1)</f>
        <v>#N/A</v>
      </c>
      <c r="H134" s="188" t="e">
        <f>IF(G134=$B$13+1,INDEX(T_Activities[],$I$11+$F134,6),"-")</f>
        <v>#N/A</v>
      </c>
      <c r="I134" s="188" t="e">
        <f>IF(G134=$B$13+1,INDEX(T_Activities[],$I$11+F134,12),"-")</f>
        <v>#N/A</v>
      </c>
      <c r="J134" s="10"/>
      <c r="K134" s="10"/>
      <c r="L134" s="10"/>
      <c r="M134" s="10"/>
      <c r="N134" s="10"/>
      <c r="O134" s="10"/>
      <c r="P134" s="10"/>
      <c r="Q134" s="10"/>
      <c r="R134" s="10"/>
      <c r="S134" s="10"/>
      <c r="T134" s="10"/>
    </row>
    <row r="135" spans="1:20">
      <c r="A135" s="146" t="str">
        <f>IF(ISERROR(INDEX(T_Activities[],$I$11+$F135,4)),"-",IF(AND($G135=$B$13+1,$I135=$A$10),INDEX(T_Activities[],$I$11+$F135,4),"-"))</f>
        <v>-</v>
      </c>
      <c r="B135" s="147" t="str">
        <f>IF(ISERROR(INDEX(T_Activities[],$I$11+$F135,5)),"-",IF(AND($G135=$B$13+1,$I135=$A$10),INDEX(T_Activities[],$I$11+$F135,5),"-"))</f>
        <v>-</v>
      </c>
      <c r="C135" s="148" t="str">
        <f>IF(ISERROR(INDEX(T_Activities[],$I$11+$F135,2)),"-",IF(AND($G135=$B$13+1,$I135=$A$10),INDEX(T_Activities[],$I$11+$F135,2),"-"))</f>
        <v>-</v>
      </c>
      <c r="D135" s="79" t="str">
        <f>IF(ISERROR(INDEX(T_Activities[],$I$11+$F135,6)),"-",IF(AND($G135=$B$13+1,$I135=$A$10),INDEX(T_Activities[],$I$11+$F135,6),"-"))</f>
        <v>-</v>
      </c>
      <c r="E135" s="15" t="str">
        <f>IF(ISERROR(INDEX(T_Activities[],$I$11+$F135,7)),"-",IF(AND($G135=$B$13+1,$I135=$A$10),INDEX(T_Activities[],$I$11+$F135,7),"-"))</f>
        <v>-</v>
      </c>
      <c r="F135" s="192">
        <v>13</v>
      </c>
      <c r="G135" s="193" t="e">
        <f>INDEX(T_Activities[[Week]:[Tasks]],$I$11+F135,1)</f>
        <v>#N/A</v>
      </c>
      <c r="H135" s="188" t="e">
        <f>IF(G135=$B$13+1,INDEX(T_Activities[],$I$11+$F135,6),"-")</f>
        <v>#N/A</v>
      </c>
      <c r="I135" s="188" t="e">
        <f>IF(G135=$B$13+1,INDEX(T_Activities[],$I$11+F135,12),"-")</f>
        <v>#N/A</v>
      </c>
      <c r="J135" s="10"/>
      <c r="K135" s="10"/>
      <c r="L135" s="10"/>
      <c r="M135" s="10"/>
      <c r="N135" s="10"/>
      <c r="O135" s="10"/>
      <c r="P135" s="10"/>
      <c r="Q135" s="10"/>
      <c r="R135" s="10"/>
      <c r="S135" s="10"/>
      <c r="T135" s="10"/>
    </row>
    <row r="136" spans="1:20">
      <c r="A136" s="146" t="str">
        <f>IF(ISERROR(INDEX(T_Activities[],$I$11+$F136,4)),"-",IF(AND($G136=$B$13+1,$I136=$A$10),INDEX(T_Activities[],$I$11+$F136,4),"-"))</f>
        <v>-</v>
      </c>
      <c r="B136" s="147" t="str">
        <f>IF(ISERROR(INDEX(T_Activities[],$I$11+$F136,5)),"-",IF(AND($G136=$B$13+1,$I136=$A$10),INDEX(T_Activities[],$I$11+$F136,5),"-"))</f>
        <v>-</v>
      </c>
      <c r="C136" s="148" t="str">
        <f>IF(ISERROR(INDEX(T_Activities[],$I$11+$F136,2)),"-",IF(AND($G136=$B$13+1,$I136=$A$10),INDEX(T_Activities[],$I$11+$F136,2),"-"))</f>
        <v>-</v>
      </c>
      <c r="D136" s="79" t="str">
        <f>IF(ISERROR(INDEX(T_Activities[],$I$11+$F136,6)),"-",IF(AND($G136=$B$13+1,$I136=$A$10),INDEX(T_Activities[],$I$11+$F136,6),"-"))</f>
        <v>-</v>
      </c>
      <c r="E136" s="15" t="str">
        <f>IF(ISERROR(INDEX(T_Activities[],$I$11+$F136,7)),"-",IF(AND($G136=$B$13+1,$I136=$A$10),INDEX(T_Activities[],$I$11+$F136,7),"-"))</f>
        <v>-</v>
      </c>
      <c r="F136" s="192">
        <v>14</v>
      </c>
      <c r="G136" s="193" t="e">
        <f>INDEX(T_Activities[[Week]:[Tasks]],$I$11+F136,1)</f>
        <v>#N/A</v>
      </c>
      <c r="H136" s="188" t="e">
        <f>IF(G136=$B$13+1,INDEX(T_Activities[],$I$11+$F136,6),"-")</f>
        <v>#N/A</v>
      </c>
      <c r="I136" s="188" t="e">
        <f>IF(G136=$B$13+1,INDEX(T_Activities[],$I$11+F136,12),"-")</f>
        <v>#N/A</v>
      </c>
      <c r="J136" s="10"/>
      <c r="K136" s="10"/>
      <c r="L136" s="10"/>
      <c r="M136" s="10"/>
      <c r="N136" s="10"/>
      <c r="O136" s="10"/>
      <c r="P136" s="10"/>
      <c r="Q136" s="10"/>
      <c r="R136" s="10"/>
      <c r="S136" s="10"/>
      <c r="T136" s="10"/>
    </row>
    <row r="137" spans="1:20">
      <c r="A137" s="146" t="str">
        <f>IF(ISERROR(INDEX(T_Activities[],$I$11+$F137,4)),"-",IF(AND($G137=$B$13+1,$I137=$A$10),INDEX(T_Activities[],$I$11+$F137,4),"-"))</f>
        <v>-</v>
      </c>
      <c r="B137" s="147" t="str">
        <f>IF(ISERROR(INDEX(T_Activities[],$I$11+$F137,5)),"-",IF(AND($G137=$B$13+1,$I137=$A$10),INDEX(T_Activities[],$I$11+$F137,5),"-"))</f>
        <v>-</v>
      </c>
      <c r="C137" s="148" t="str">
        <f>IF(ISERROR(INDEX(T_Activities[],$I$11+$F137,2)),"-",IF(AND($G137=$B$13+1,$I137=$A$10),INDEX(T_Activities[],$I$11+$F137,2),"-"))</f>
        <v>-</v>
      </c>
      <c r="D137" s="79" t="str">
        <f>IF(ISERROR(INDEX(T_Activities[],$I$11+$F137,6)),"-",IF(AND($G137=$B$13+1,$I137=$A$10),INDEX(T_Activities[],$I$11+$F137,6),"-"))</f>
        <v>-</v>
      </c>
      <c r="E137" s="15" t="str">
        <f>IF(ISERROR(INDEX(T_Activities[],$I$11+$F137,7)),"-",IF(AND($G137=$B$13+1,$I137=$A$10),INDEX(T_Activities[],$I$11+$F137,7),"-"))</f>
        <v>-</v>
      </c>
      <c r="F137" s="192">
        <v>15</v>
      </c>
      <c r="G137" s="193" t="e">
        <f>INDEX(T_Activities[[Week]:[Tasks]],$I$11+F137,1)</f>
        <v>#N/A</v>
      </c>
      <c r="H137" s="188" t="e">
        <f>IF(G137=$B$13+1,INDEX(T_Activities[],$I$11+$F137,6),"-")</f>
        <v>#N/A</v>
      </c>
      <c r="I137" s="188" t="e">
        <f>IF(G137=$B$13+1,INDEX(T_Activities[],$I$11+F137,12),"-")</f>
        <v>#N/A</v>
      </c>
      <c r="J137" s="10"/>
      <c r="K137" s="10"/>
      <c r="L137" s="10"/>
      <c r="M137" s="10"/>
      <c r="N137" s="10"/>
      <c r="O137" s="10"/>
      <c r="P137" s="10"/>
      <c r="Q137" s="10"/>
      <c r="R137" s="10"/>
      <c r="S137" s="10"/>
      <c r="T137" s="10"/>
    </row>
    <row r="138" spans="1:20">
      <c r="A138" s="146" t="str">
        <f>IF(ISERROR(INDEX(T_Activities[],$I$11+$F138,4)),"-",IF(AND($G138=$B$13+1,$I138=$A$10),INDEX(T_Activities[],$I$11+$F138,4),"-"))</f>
        <v>-</v>
      </c>
      <c r="B138" s="147" t="str">
        <f>IF(ISERROR(INDEX(T_Activities[],$I$11+$F138,5)),"-",IF(AND($G138=$B$13+1,$I138=$A$10),INDEX(T_Activities[],$I$11+$F138,5),"-"))</f>
        <v>-</v>
      </c>
      <c r="C138" s="148" t="str">
        <f>IF(ISERROR(INDEX(T_Activities[],$I$11+$F138,2)),"-",IF(AND($G138=$B$13+1,$I138=$A$10),INDEX(T_Activities[],$I$11+$F138,2),"-"))</f>
        <v>-</v>
      </c>
      <c r="D138" s="79" t="str">
        <f>IF(ISERROR(INDEX(T_Activities[],$I$11+$F138,6)),"-",IF(AND($G138=$B$13+1,$I138=$A$10),INDEX(T_Activities[],$I$11+$F138,6),"-"))</f>
        <v>-</v>
      </c>
      <c r="E138" s="15" t="str">
        <f>IF(ISERROR(INDEX(T_Activities[],$I$11+$F138,7)),"-",IF(AND($G138=$B$13+1,$I138=$A$10),INDEX(T_Activities[],$I$11+$F138,7),"-"))</f>
        <v>-</v>
      </c>
      <c r="F138" s="192">
        <v>16</v>
      </c>
      <c r="G138" s="193" t="e">
        <f>INDEX(T_Activities[[Week]:[Tasks]],$I$11+F138,1)</f>
        <v>#N/A</v>
      </c>
      <c r="H138" s="188" t="e">
        <f>IF(G138=$B$13+1,INDEX(T_Activities[],$I$11+$F138,6),"-")</f>
        <v>#N/A</v>
      </c>
      <c r="I138" s="188" t="e">
        <f>IF(G138=$B$13+1,INDEX(T_Activities[],$I$11+F138,12),"-")</f>
        <v>#N/A</v>
      </c>
      <c r="J138" s="10"/>
      <c r="K138" s="10"/>
      <c r="L138" s="10"/>
      <c r="M138" s="10"/>
      <c r="N138" s="10"/>
      <c r="O138" s="10"/>
      <c r="P138" s="10"/>
      <c r="Q138" s="10"/>
      <c r="R138" s="10"/>
      <c r="S138" s="10"/>
      <c r="T138" s="10"/>
    </row>
    <row r="139" spans="1:20">
      <c r="A139" s="146" t="str">
        <f>IF(ISERROR(INDEX(T_Activities[],$I$11+$F139,4)),"-",IF(AND($G139=$B$13+1,$I139=$A$10),INDEX(T_Activities[],$I$11+$F139,4),"-"))</f>
        <v>-</v>
      </c>
      <c r="B139" s="147" t="str">
        <f>IF(ISERROR(INDEX(T_Activities[],$I$11+$F139,5)),"-",IF(AND($G139=$B$13+1,$I139=$A$10),INDEX(T_Activities[],$I$11+$F139,5),"-"))</f>
        <v>-</v>
      </c>
      <c r="C139" s="148" t="str">
        <f>IF(ISERROR(INDEX(T_Activities[],$I$11+$F139,2)),"-",IF(AND($G139=$B$13+1,$I139=$A$10),INDEX(T_Activities[],$I$11+$F139,2),"-"))</f>
        <v>-</v>
      </c>
      <c r="D139" s="79" t="str">
        <f>IF(ISERROR(INDEX(T_Activities[],$I$11+$F139,6)),"-",IF(AND($G139=$B$13+1,$I139=$A$10),INDEX(T_Activities[],$I$11+$F139,6),"-"))</f>
        <v>-</v>
      </c>
      <c r="E139" s="15" t="str">
        <f>IF(ISERROR(INDEX(T_Activities[],$I$11+$F139,7)),"-",IF(AND($G139=$B$13+1,$I139=$A$10),INDEX(T_Activities[],$I$11+$F139,7),"-"))</f>
        <v>-</v>
      </c>
      <c r="F139" s="192">
        <v>17</v>
      </c>
      <c r="G139" s="193" t="e">
        <f>INDEX(T_Activities[[Week]:[Tasks]],$I$11+F139,1)</f>
        <v>#N/A</v>
      </c>
      <c r="H139" s="188" t="e">
        <f>IF(G139=$B$13+1,INDEX(T_Activities[],$I$11+$F139,6),"-")</f>
        <v>#N/A</v>
      </c>
      <c r="I139" s="188" t="e">
        <f>IF(G139=$B$13+1,INDEX(T_Activities[],$I$11+F139,12),"-")</f>
        <v>#N/A</v>
      </c>
      <c r="J139" s="10"/>
      <c r="K139" s="10"/>
      <c r="L139" s="10"/>
      <c r="M139" s="10"/>
      <c r="N139" s="10"/>
      <c r="O139" s="10"/>
      <c r="P139" s="10"/>
      <c r="Q139" s="10"/>
      <c r="R139" s="10"/>
      <c r="S139" s="10"/>
      <c r="T139" s="10"/>
    </row>
    <row r="140" spans="1:20">
      <c r="A140" s="146" t="str">
        <f>IF(ISERROR(INDEX(T_Activities[],$I$11+$F140,4)),"-",IF(AND($G140=$B$13+1,$I140=$A$10),INDEX(T_Activities[],$I$11+$F140,4),"-"))</f>
        <v>-</v>
      </c>
      <c r="B140" s="147" t="str">
        <f>IF(ISERROR(INDEX(T_Activities[],$I$11+$F140,5)),"-",IF(AND($G140=$B$13+1,$I140=$A$10),INDEX(T_Activities[],$I$11+$F140,5),"-"))</f>
        <v>-</v>
      </c>
      <c r="C140" s="148" t="str">
        <f>IF(ISERROR(INDEX(T_Activities[],$I$11+$F140,2)),"-",IF(AND($G140=$B$13+1,$I140=$A$10),INDEX(T_Activities[],$I$11+$F140,2),"-"))</f>
        <v>-</v>
      </c>
      <c r="D140" s="79" t="str">
        <f>IF(ISERROR(INDEX(T_Activities[],$I$11+$F140,6)),"-",IF(AND($G140=$B$13+1,$I140=$A$10),INDEX(T_Activities[],$I$11+$F140,6),"-"))</f>
        <v>-</v>
      </c>
      <c r="E140" s="15" t="str">
        <f>IF(ISERROR(INDEX(T_Activities[],$I$11+$F140,7)),"-",IF(AND($G140=$B$13+1,$I140=$A$10),INDEX(T_Activities[],$I$11+$F140,7),"-"))</f>
        <v>-</v>
      </c>
      <c r="F140" s="192">
        <v>18</v>
      </c>
      <c r="G140" s="193" t="e">
        <f>INDEX(T_Activities[[Week]:[Tasks]],$I$11+F140,1)</f>
        <v>#N/A</v>
      </c>
      <c r="H140" s="188" t="e">
        <f>IF(G140=$B$13+1,INDEX(T_Activities[],$I$11+$F140,6),"-")</f>
        <v>#N/A</v>
      </c>
      <c r="I140" s="188" t="e">
        <f>IF(G140=$B$13+1,INDEX(T_Activities[],$I$11+F140,12),"-")</f>
        <v>#N/A</v>
      </c>
      <c r="J140" s="10"/>
      <c r="K140" s="10"/>
      <c r="L140" s="10"/>
      <c r="M140" s="10"/>
      <c r="N140" s="10"/>
      <c r="O140" s="10"/>
      <c r="P140" s="10"/>
      <c r="Q140" s="10"/>
      <c r="R140" s="10"/>
      <c r="S140" s="10"/>
      <c r="T140" s="10"/>
    </row>
    <row r="141" spans="1:20">
      <c r="A141" s="146" t="str">
        <f>IF(ISERROR(INDEX(T_Activities[],$I$11+$F141,4)),"-",IF(AND($G141=$B$13+1,$I141=$A$10),INDEX(T_Activities[],$I$11+$F141,4),"-"))</f>
        <v>-</v>
      </c>
      <c r="B141" s="147" t="str">
        <f>IF(ISERROR(INDEX(T_Activities[],$I$11+$F141,5)),"-",IF(AND($G141=$B$13+1,$I141=$A$10),INDEX(T_Activities[],$I$11+$F141,5),"-"))</f>
        <v>-</v>
      </c>
      <c r="C141" s="148" t="str">
        <f>IF(ISERROR(INDEX(T_Activities[],$I$11+$F141,2)),"-",IF(AND($G141=$B$13+1,$I141=$A$10),INDEX(T_Activities[],$I$11+$F141,2),"-"))</f>
        <v>-</v>
      </c>
      <c r="D141" s="79" t="str">
        <f>IF(ISERROR(INDEX(T_Activities[],$I$11+$F141,6)),"-",IF(AND($G141=$B$13+1,$I141=$A$10),INDEX(T_Activities[],$I$11+$F141,6),"-"))</f>
        <v>-</v>
      </c>
      <c r="E141" s="15" t="str">
        <f>IF(ISERROR(INDEX(T_Activities[],$I$11+$F141,7)),"-",IF(AND($G141=$B$13+1,$I141=$A$10),INDEX(T_Activities[],$I$11+$F141,7),"-"))</f>
        <v>-</v>
      </c>
      <c r="F141" s="192">
        <v>19</v>
      </c>
      <c r="G141" s="193" t="e">
        <f>INDEX(T_Activities[[Week]:[Tasks]],$I$11+F141,1)</f>
        <v>#N/A</v>
      </c>
      <c r="H141" s="188" t="e">
        <f>IF(G141=$B$13+1,INDEX(T_Activities[],$I$11+$F141,6),"-")</f>
        <v>#N/A</v>
      </c>
      <c r="I141" s="188" t="e">
        <f>IF(G141=$B$13+1,INDEX(T_Activities[],$I$11+F141,12),"-")</f>
        <v>#N/A</v>
      </c>
      <c r="J141" s="10"/>
      <c r="K141" s="10"/>
      <c r="L141" s="10"/>
      <c r="M141" s="10"/>
      <c r="N141" s="10"/>
      <c r="O141" s="10"/>
      <c r="P141" s="10"/>
      <c r="Q141" s="10"/>
      <c r="R141" s="10"/>
      <c r="S141" s="10"/>
      <c r="T141" s="10"/>
    </row>
    <row r="142" spans="1:20">
      <c r="A142" s="146" t="str">
        <f>IF(ISERROR(INDEX(T_Activities[],$I$11+$F142,4)),"-",IF(AND($G142=$B$13+1,$I142=$A$10),INDEX(T_Activities[],$I$11+$F142,4),"-"))</f>
        <v>-</v>
      </c>
      <c r="B142" s="147" t="str">
        <f>IF(ISERROR(INDEX(T_Activities[],$I$11+$F142,5)),"-",IF(AND($G142=$B$13+1,$I142=$A$10),INDEX(T_Activities[],$I$11+$F142,5),"-"))</f>
        <v>-</v>
      </c>
      <c r="C142" s="148" t="str">
        <f>IF(ISERROR(INDEX(T_Activities[],$I$11+$F142,2)),"-",IF(AND($G142=$B$13+1,$I142=$A$10),INDEX(T_Activities[],$I$11+$F142,2),"-"))</f>
        <v>-</v>
      </c>
      <c r="D142" s="79" t="str">
        <f>IF(ISERROR(INDEX(T_Activities[],$I$11+$F142,6)),"-",IF(AND($G142=$B$13+1,$I142=$A$10),INDEX(T_Activities[],$I$11+$F142,6),"-"))</f>
        <v>-</v>
      </c>
      <c r="E142" s="15" t="str">
        <f>IF(ISERROR(INDEX(T_Activities[],$I$11+$F142,7)),"-",IF(AND($G142=$B$13+1,$I142=$A$10),INDEX(T_Activities[],$I$11+$F142,7),"-"))</f>
        <v>-</v>
      </c>
      <c r="F142" s="192">
        <v>20</v>
      </c>
      <c r="G142" s="193" t="e">
        <f>INDEX(T_Activities[[Week]:[Tasks]],$I$11+F142,1)</f>
        <v>#N/A</v>
      </c>
      <c r="H142" s="188" t="e">
        <f>IF(G142=$B$13+1,INDEX(T_Activities[],$I$11+$F142,6),"-")</f>
        <v>#N/A</v>
      </c>
      <c r="I142" s="188" t="e">
        <f>IF(G142=$B$13+1,INDEX(T_Activities[],$I$11+F142,12),"-")</f>
        <v>#N/A</v>
      </c>
      <c r="J142" s="10"/>
      <c r="K142" s="10"/>
      <c r="L142" s="10"/>
      <c r="M142" s="10"/>
      <c r="N142" s="10"/>
      <c r="O142" s="10"/>
      <c r="P142" s="10"/>
      <c r="Q142" s="10"/>
      <c r="R142" s="10"/>
      <c r="S142" s="10"/>
      <c r="T142" s="10"/>
    </row>
    <row r="143" spans="1:20">
      <c r="A143" s="146" t="str">
        <f>IF(ISERROR(INDEX(T_Activities[],$I$11+$F143,4)),"-",IF(AND($G143=$B$13+1,$I143=$A$10),INDEX(T_Activities[],$I$11+$F143,4),"-"))</f>
        <v>-</v>
      </c>
      <c r="B143" s="147" t="str">
        <f>IF(ISERROR(INDEX(T_Activities[],$I$11+$F143,5)),"-",IF(AND($G143=$B$13+1,$I143=$A$10),INDEX(T_Activities[],$I$11+$F143,5),"-"))</f>
        <v>-</v>
      </c>
      <c r="C143" s="148" t="str">
        <f>IF(ISERROR(INDEX(T_Activities[],$I$11+$F143,2)),"-",IF(AND($G143=$B$13+1,$I143=$A$10),INDEX(T_Activities[],$I$11+$F143,2),"-"))</f>
        <v>-</v>
      </c>
      <c r="D143" s="79" t="str">
        <f>IF(ISERROR(INDEX(T_Activities[],$I$11+$F143,6)),"-",IF(AND($G143=$B$13+1,$I143=$A$10),INDEX(T_Activities[],$I$11+$F143,6),"-"))</f>
        <v>-</v>
      </c>
      <c r="E143" s="15" t="str">
        <f>IF(ISERROR(INDEX(T_Activities[],$I$11+$F143,7)),"-",IF(AND($G143=$B$13+1,$I143=$A$10),INDEX(T_Activities[],$I$11+$F143,7),"-"))</f>
        <v>-</v>
      </c>
      <c r="F143" s="192">
        <v>21</v>
      </c>
      <c r="G143" s="193" t="e">
        <f>INDEX(T_Activities[[Week]:[Tasks]],$I$11+F143,1)</f>
        <v>#N/A</v>
      </c>
      <c r="H143" s="188" t="e">
        <f>IF(G143=$B$13+1,INDEX(T_Activities[],$I$11+$F143,6),"-")</f>
        <v>#N/A</v>
      </c>
      <c r="I143" s="188" t="e">
        <f>IF(G143=$B$13+1,INDEX(T_Activities[],$I$11+F143,12),"-")</f>
        <v>#N/A</v>
      </c>
      <c r="J143" s="10"/>
      <c r="K143" s="10"/>
      <c r="L143" s="10"/>
      <c r="M143" s="10"/>
      <c r="N143" s="10"/>
      <c r="O143" s="10"/>
      <c r="P143" s="10"/>
      <c r="Q143" s="10"/>
      <c r="R143" s="10"/>
      <c r="S143" s="10"/>
      <c r="T143" s="10"/>
    </row>
    <row r="144" spans="1:20">
      <c r="A144" s="146" t="str">
        <f>IF(ISERROR(INDEX(T_Activities[],$I$11+$F144,4)),"-",IF(AND($G144=$B$13+1,$I144=$A$10),INDEX(T_Activities[],$I$11+$F144,4),"-"))</f>
        <v>-</v>
      </c>
      <c r="B144" s="147" t="str">
        <f>IF(ISERROR(INDEX(T_Activities[],$I$11+$F144,5)),"-",IF(AND($G144=$B$13+1,$I144=$A$10),INDEX(T_Activities[],$I$11+$F144,5),"-"))</f>
        <v>-</v>
      </c>
      <c r="C144" s="148" t="str">
        <f>IF(ISERROR(INDEX(T_Activities[],$I$11+$F144,2)),"-",IF(AND($G144=$B$13+1,$I144=$A$10),INDEX(T_Activities[],$I$11+$F144,2),"-"))</f>
        <v>-</v>
      </c>
      <c r="D144" s="79" t="str">
        <f>IF(ISERROR(INDEX(T_Activities[],$I$11+$F144,6)),"-",IF(AND($G144=$B$13+1,$I144=$A$10),INDEX(T_Activities[],$I$11+$F144,6),"-"))</f>
        <v>-</v>
      </c>
      <c r="E144" s="15" t="str">
        <f>IF(ISERROR(INDEX(T_Activities[],$I$11+$F144,7)),"-",IF(AND($G144=$B$13+1,$I144=$A$10),INDEX(T_Activities[],$I$11+$F144,7),"-"))</f>
        <v>-</v>
      </c>
      <c r="F144" s="192">
        <v>22</v>
      </c>
      <c r="G144" s="193" t="e">
        <f>INDEX(T_Activities[[Week]:[Tasks]],$I$11+F144,1)</f>
        <v>#N/A</v>
      </c>
      <c r="H144" s="188" t="e">
        <f>IF(G144=$B$13+1,INDEX(T_Activities[],$I$11+$F144,6),"-")</f>
        <v>#N/A</v>
      </c>
      <c r="I144" s="188" t="e">
        <f>IF(G144=$B$13+1,INDEX(T_Activities[],$I$11+F144,12),"-")</f>
        <v>#N/A</v>
      </c>
      <c r="J144" s="10"/>
      <c r="K144" s="10"/>
      <c r="L144" s="10"/>
      <c r="M144" s="10"/>
      <c r="N144" s="10"/>
      <c r="O144" s="10"/>
      <c r="P144" s="10"/>
      <c r="Q144" s="10"/>
      <c r="R144" s="10"/>
      <c r="S144" s="10"/>
      <c r="T144" s="10"/>
    </row>
    <row r="145" spans="1:20">
      <c r="A145" s="146" t="str">
        <f>IF(ISERROR(INDEX(T_Activities[],$I$11+$F145,4)),"-",IF(AND($G145=$B$13+1,$I145=$A$10),INDEX(T_Activities[],$I$11+$F145,4),"-"))</f>
        <v>-</v>
      </c>
      <c r="B145" s="147" t="str">
        <f>IF(ISERROR(INDEX(T_Activities[],$I$11+$F145,5)),"-",IF(AND($G145=$B$13+1,$I145=$A$10),INDEX(T_Activities[],$I$11+$F145,5),"-"))</f>
        <v>-</v>
      </c>
      <c r="C145" s="148" t="str">
        <f>IF(ISERROR(INDEX(T_Activities[],$I$11+$F145,2)),"-",IF(AND($G145=$B$13+1,$I145=$A$10),INDEX(T_Activities[],$I$11+$F145,2),"-"))</f>
        <v>-</v>
      </c>
      <c r="D145" s="79" t="str">
        <f>IF(ISERROR(INDEX(T_Activities[],$I$11+$F145,6)),"-",IF(AND($G145=$B$13+1,$I145=$A$10),INDEX(T_Activities[],$I$11+$F145,6),"-"))</f>
        <v>-</v>
      </c>
      <c r="E145" s="15" t="str">
        <f>IF(ISERROR(INDEX(T_Activities[],$I$11+$F145,7)),"-",IF(AND($G145=$B$13+1,$I145=$A$10),INDEX(T_Activities[],$I$11+$F145,7),"-"))</f>
        <v>-</v>
      </c>
      <c r="F145" s="192">
        <v>23</v>
      </c>
      <c r="G145" s="193" t="e">
        <f>INDEX(T_Activities[[Week]:[Tasks]],$I$11+F145,1)</f>
        <v>#N/A</v>
      </c>
      <c r="H145" s="188" t="e">
        <f>IF(G145=$B$13+1,INDEX(T_Activities[],$I$11+$F145,6),"-")</f>
        <v>#N/A</v>
      </c>
      <c r="I145" s="188" t="e">
        <f>IF(G145=$B$13+1,INDEX(T_Activities[],$I$11+F145,12),"-")</f>
        <v>#N/A</v>
      </c>
      <c r="J145" s="10"/>
      <c r="K145" s="10"/>
      <c r="L145" s="10"/>
      <c r="M145" s="10"/>
      <c r="N145" s="10"/>
      <c r="O145" s="10"/>
      <c r="P145" s="10"/>
      <c r="Q145" s="10"/>
      <c r="R145" s="10"/>
      <c r="S145" s="10"/>
      <c r="T145" s="10"/>
    </row>
    <row r="146" spans="1:20">
      <c r="A146" s="146" t="str">
        <f>IF(ISERROR(INDEX(T_Activities[],$I$11+$F146,4)),"-",IF(AND($G146=$B$13+1,$I146=$A$10),INDEX(T_Activities[],$I$11+$F146,4),"-"))</f>
        <v>-</v>
      </c>
      <c r="B146" s="147" t="str">
        <f>IF(ISERROR(INDEX(T_Activities[],$I$11+$F146,5)),"-",IF(AND($G146=$B$13+1,$I146=$A$10),INDEX(T_Activities[],$I$11+$F146,5),"-"))</f>
        <v>-</v>
      </c>
      <c r="C146" s="148" t="str">
        <f>IF(ISERROR(INDEX(T_Activities[],$I$11+$F146,2)),"-",IF(AND($G146=$B$13+1,$I146=$A$10),INDEX(T_Activities[],$I$11+$F146,2),"-"))</f>
        <v>-</v>
      </c>
      <c r="D146" s="79" t="str">
        <f>IF(ISERROR(INDEX(T_Activities[],$I$11+$F146,6)),"-",IF(AND($G146=$B$13+1,$I146=$A$10),INDEX(T_Activities[],$I$11+$F146,6),"-"))</f>
        <v>-</v>
      </c>
      <c r="E146" s="15" t="str">
        <f>IF(ISERROR(INDEX(T_Activities[],$I$11+$F146,7)),"-",IF(AND($G146=$B$13+1,$I146=$A$10),INDEX(T_Activities[],$I$11+$F146,7),"-"))</f>
        <v>-</v>
      </c>
      <c r="F146" s="192">
        <v>24</v>
      </c>
      <c r="G146" s="193" t="e">
        <f>INDEX(T_Activities[[Week]:[Tasks]],$I$11+F146,1)</f>
        <v>#N/A</v>
      </c>
      <c r="H146" s="188" t="e">
        <f>IF(G146=$B$13+1,INDEX(T_Activities[],$I$11+$F146,6),"-")</f>
        <v>#N/A</v>
      </c>
      <c r="I146" s="188" t="e">
        <f>IF(G146=$B$13+1,INDEX(T_Activities[],$I$11+F146,12),"-")</f>
        <v>#N/A</v>
      </c>
      <c r="J146" s="10"/>
      <c r="K146" s="10"/>
      <c r="L146" s="10"/>
      <c r="M146" s="10"/>
      <c r="N146" s="10"/>
      <c r="O146" s="10"/>
      <c r="P146" s="10"/>
      <c r="Q146" s="10"/>
      <c r="R146" s="10"/>
      <c r="S146" s="10"/>
      <c r="T146" s="10"/>
    </row>
    <row r="147" spans="1:20">
      <c r="A147" s="146" t="str">
        <f>IF(ISERROR(INDEX(T_Activities[],$I$11+$F147,4)),"-",IF(AND($G147=$B$13+1,$I147=$A$10),INDEX(T_Activities[],$I$11+$F147,4),"-"))</f>
        <v>-</v>
      </c>
      <c r="B147" s="147" t="str">
        <f>IF(ISERROR(INDEX(T_Activities[],$I$11+$F147,5)),"-",IF(AND($G147=$B$13+1,$I147=$A$10),INDEX(T_Activities[],$I$11+$F147,5),"-"))</f>
        <v>-</v>
      </c>
      <c r="C147" s="148" t="str">
        <f>IF(ISERROR(INDEX(T_Activities[],$I$11+$F147,2)),"-",IF(AND($G147=$B$13+1,$I147=$A$10),INDEX(T_Activities[],$I$11+$F147,2),"-"))</f>
        <v>-</v>
      </c>
      <c r="D147" s="79" t="str">
        <f>IF(ISERROR(INDEX(T_Activities[],$I$11+$F147,6)),"-",IF(AND($G147=$B$13+1,$I147=$A$10),INDEX(T_Activities[],$I$11+$F147,6),"-"))</f>
        <v>-</v>
      </c>
      <c r="E147" s="15" t="str">
        <f>IF(ISERROR(INDEX(T_Activities[],$I$11+$F147,7)),"-",IF(AND($G147=$B$13+1,$I147=$A$10),INDEX(T_Activities[],$I$11+$F147,7),"-"))</f>
        <v>-</v>
      </c>
      <c r="F147" s="192">
        <v>25</v>
      </c>
      <c r="G147" s="193" t="e">
        <f>INDEX(T_Activities[[Week]:[Tasks]],$I$11+F147,1)</f>
        <v>#N/A</v>
      </c>
      <c r="H147" s="188" t="e">
        <f>IF(G147=$B$13+1,INDEX(T_Activities[],$I$11+$F147,6),"-")</f>
        <v>#N/A</v>
      </c>
      <c r="I147" s="188" t="e">
        <f>IF(G147=$B$13+1,INDEX(T_Activities[],$I$11+F147,12),"-")</f>
        <v>#N/A</v>
      </c>
      <c r="J147" s="10"/>
      <c r="K147" s="10"/>
      <c r="L147" s="10"/>
      <c r="M147" s="10"/>
      <c r="N147" s="10"/>
      <c r="O147" s="10"/>
      <c r="P147" s="10"/>
      <c r="Q147" s="10"/>
      <c r="R147" s="10"/>
      <c r="S147" s="10"/>
      <c r="T147" s="10"/>
    </row>
    <row r="148" spans="1:20">
      <c r="A148" s="146" t="str">
        <f>IF(ISERROR(INDEX(T_Activities[],$I$11+$F148,4)),"-",IF(AND($G148=$B$13+1,$I148=$A$10),INDEX(T_Activities[],$I$11+$F148,4),"-"))</f>
        <v>-</v>
      </c>
      <c r="B148" s="147" t="str">
        <f>IF(ISERROR(INDEX(T_Activities[],$I$11+$F148,5)),"-",IF(AND($G148=$B$13+1,$I148=$A$10),INDEX(T_Activities[],$I$11+$F148,5),"-"))</f>
        <v>-</v>
      </c>
      <c r="C148" s="148" t="str">
        <f>IF(ISERROR(INDEX(T_Activities[],$I$11+$F148,2)),"-",IF(AND($G148=$B$13+1,$I148=$A$10),INDEX(T_Activities[],$I$11+$F148,2),"-"))</f>
        <v>-</v>
      </c>
      <c r="D148" s="79" t="str">
        <f>IF(ISERROR(INDEX(T_Activities[],$I$11+$F148,6)),"-",IF(AND($G148=$B$13+1,$I148=$A$10),INDEX(T_Activities[],$I$11+$F148,6),"-"))</f>
        <v>-</v>
      </c>
      <c r="E148" s="15" t="str">
        <f>IF(ISERROR(INDEX(T_Activities[],$I$11+$F148,7)),"-",IF(AND($G148=$B$13+1,$I148=$A$10),INDEX(T_Activities[],$I$11+$F148,7),"-"))</f>
        <v>-</v>
      </c>
      <c r="F148" s="192">
        <v>26</v>
      </c>
      <c r="G148" s="193" t="e">
        <f>INDEX(T_Activities[[Week]:[Tasks]],$I$11+F148,1)</f>
        <v>#N/A</v>
      </c>
      <c r="H148" s="188" t="e">
        <f>IF(G148=$B$13+1,INDEX(T_Activities[],$I$11+$F148,6),"-")</f>
        <v>#N/A</v>
      </c>
      <c r="I148" s="188" t="e">
        <f>IF(G148=$B$13+1,INDEX(T_Activities[],$I$11+F148,12),"-")</f>
        <v>#N/A</v>
      </c>
      <c r="J148" s="10"/>
      <c r="K148" s="10"/>
      <c r="L148" s="10"/>
      <c r="M148" s="10"/>
      <c r="N148" s="10"/>
      <c r="O148" s="10"/>
      <c r="P148" s="10"/>
      <c r="Q148" s="10"/>
      <c r="R148" s="10"/>
      <c r="S148" s="10"/>
      <c r="T148" s="10"/>
    </row>
    <row r="149" spans="1:20">
      <c r="A149" s="146" t="str">
        <f>IF(ISERROR(INDEX(T_Activities[],$I$11+$F149,4)),"-",IF(AND($G149=$B$13+1,$I149=$A$10),INDEX(T_Activities[],$I$11+$F149,4),"-"))</f>
        <v>-</v>
      </c>
      <c r="B149" s="147" t="str">
        <f>IF(ISERROR(INDEX(T_Activities[],$I$11+$F149,5)),"-",IF(AND($G149=$B$13+1,$I149=$A$10),INDEX(T_Activities[],$I$11+$F149,5),"-"))</f>
        <v>-</v>
      </c>
      <c r="C149" s="148" t="str">
        <f>IF(ISERROR(INDEX(T_Activities[],$I$11+$F149,2)),"-",IF(AND($G149=$B$13+1,$I149=$A$10),INDEX(T_Activities[],$I$11+$F149,2),"-"))</f>
        <v>-</v>
      </c>
      <c r="D149" s="79" t="str">
        <f>IF(ISERROR(INDEX(T_Activities[],$I$11+$F149,6)),"-",IF(AND($G149=$B$13+1,$I149=$A$10),INDEX(T_Activities[],$I$11+$F149,6),"-"))</f>
        <v>-</v>
      </c>
      <c r="E149" s="15" t="str">
        <f>IF(ISERROR(INDEX(T_Activities[],$I$11+$F149,7)),"-",IF(AND($G149=$B$13+1,$I149=$A$10),INDEX(T_Activities[],$I$11+$F149,7),"-"))</f>
        <v>-</v>
      </c>
      <c r="F149" s="192">
        <v>27</v>
      </c>
      <c r="G149" s="193" t="e">
        <f>INDEX(T_Activities[[Week]:[Tasks]],$I$11+F149,1)</f>
        <v>#N/A</v>
      </c>
      <c r="H149" s="188" t="e">
        <f>IF(G149=$B$13+1,INDEX(T_Activities[],$I$11+$F149,6),"-")</f>
        <v>#N/A</v>
      </c>
      <c r="I149" s="188" t="e">
        <f>IF(G149=$B$13+1,INDEX(T_Activities[],$I$11+F149,12),"-")</f>
        <v>#N/A</v>
      </c>
      <c r="J149" s="10"/>
      <c r="K149" s="10"/>
      <c r="L149" s="10"/>
      <c r="M149" s="10"/>
      <c r="N149" s="10"/>
      <c r="O149" s="10"/>
      <c r="P149" s="10"/>
      <c r="Q149" s="10"/>
      <c r="R149" s="10"/>
      <c r="S149" s="10"/>
      <c r="T149" s="10"/>
    </row>
    <row r="150" spans="1:20">
      <c r="A150" s="146" t="str">
        <f>IF(ISERROR(INDEX(T_Activities[],$I$11+$F150,4)),"-",IF(AND($G150=$B$13+1,$I150=$A$10),INDEX(T_Activities[],$I$11+$F150,4),"-"))</f>
        <v>-</v>
      </c>
      <c r="B150" s="147" t="str">
        <f>IF(ISERROR(INDEX(T_Activities[],$I$11+$F150,5)),"-",IF(AND($G150=$B$13+1,$I150=$A$10),INDEX(T_Activities[],$I$11+$F150,5),"-"))</f>
        <v>-</v>
      </c>
      <c r="C150" s="148" t="str">
        <f>IF(ISERROR(INDEX(T_Activities[],$I$11+$F150,2)),"-",IF(AND($G150=$B$13+1,$I150=$A$10),INDEX(T_Activities[],$I$11+$F150,2),"-"))</f>
        <v>-</v>
      </c>
      <c r="D150" s="79" t="str">
        <f>IF(ISERROR(INDEX(T_Activities[],$I$11+$F150,6)),"-",IF(AND($G150=$B$13+1,$I150=$A$10),INDEX(T_Activities[],$I$11+$F150,6),"-"))</f>
        <v>-</v>
      </c>
      <c r="E150" s="15" t="str">
        <f>IF(ISERROR(INDEX(T_Activities[],$I$11+$F150,7)),"-",IF(AND($G150=$B$13+1,$I150=$A$10),INDEX(T_Activities[],$I$11+$F150,7),"-"))</f>
        <v>-</v>
      </c>
      <c r="F150" s="192">
        <v>28</v>
      </c>
      <c r="G150" s="193" t="e">
        <f>INDEX(T_Activities[[Week]:[Tasks]],$I$11+F150,1)</f>
        <v>#N/A</v>
      </c>
      <c r="H150" s="188" t="e">
        <f>IF(G150=$B$13+1,INDEX(T_Activities[],$I$11+$F150,6),"-")</f>
        <v>#N/A</v>
      </c>
      <c r="I150" s="188" t="e">
        <f>IF(G150=$B$13+1,INDEX(T_Activities[],$I$11+F150,12),"-")</f>
        <v>#N/A</v>
      </c>
      <c r="J150" s="10"/>
      <c r="K150" s="10"/>
      <c r="L150" s="10"/>
      <c r="M150" s="10"/>
      <c r="N150" s="10"/>
      <c r="O150" s="10"/>
      <c r="P150" s="10"/>
      <c r="Q150" s="10"/>
      <c r="R150" s="10"/>
      <c r="S150" s="10"/>
      <c r="T150" s="10"/>
    </row>
    <row r="151" spans="1:20">
      <c r="A151" s="146" t="str">
        <f>IF(ISERROR(INDEX(T_Activities[],$I$11+$F151,4)),"-",IF(AND($G151=$B$13+1,$I151=$A$10),INDEX(T_Activities[],$I$11+$F151,4),"-"))</f>
        <v>-</v>
      </c>
      <c r="B151" s="147" t="str">
        <f>IF(ISERROR(INDEX(T_Activities[],$I$11+$F151,5)),"-",IF(AND($G151=$B$13+1,$I151=$A$10),INDEX(T_Activities[],$I$11+$F151,5),"-"))</f>
        <v>-</v>
      </c>
      <c r="C151" s="148" t="str">
        <f>IF(ISERROR(INDEX(T_Activities[],$I$11+$F151,2)),"-",IF(AND($G151=$B$13+1,$I151=$A$10),INDEX(T_Activities[],$I$11+$F151,2),"-"))</f>
        <v>-</v>
      </c>
      <c r="D151" s="79" t="str">
        <f>IF(ISERROR(INDEX(T_Activities[],$I$11+$F151,6)),"-",IF(AND($G151=$B$13+1,$I151=$A$10),INDEX(T_Activities[],$I$11+$F151,6),"-"))</f>
        <v>-</v>
      </c>
      <c r="E151" s="15" t="str">
        <f>IF(ISERROR(INDEX(T_Activities[],$I$11+$F151,7)),"-",IF(AND($G151=$B$13+1,$I151=$A$10),INDEX(T_Activities[],$I$11+$F151,7),"-"))</f>
        <v>-</v>
      </c>
      <c r="F151" s="192">
        <v>29</v>
      </c>
      <c r="G151" s="193" t="e">
        <f>INDEX(T_Activities[[Week]:[Tasks]],$I$11+F151,1)</f>
        <v>#N/A</v>
      </c>
      <c r="H151" s="188" t="e">
        <f>IF(G151=$B$13+1,INDEX(T_Activities[],$I$11+$F151,6),"-")</f>
        <v>#N/A</v>
      </c>
      <c r="I151" s="188" t="e">
        <f>IF(G151=$B$13+1,INDEX(T_Activities[],$I$11+F151,12),"-")</f>
        <v>#N/A</v>
      </c>
      <c r="J151" s="10"/>
      <c r="K151" s="10"/>
      <c r="L151" s="10"/>
      <c r="M151" s="10"/>
      <c r="N151" s="10"/>
      <c r="O151" s="10"/>
      <c r="P151" s="10"/>
      <c r="Q151" s="10"/>
      <c r="R151" s="10"/>
      <c r="S151" s="10"/>
      <c r="T151" s="10"/>
    </row>
    <row r="152" spans="1:20">
      <c r="A152" s="146" t="str">
        <f>IF(ISERROR(INDEX(T_Activities[],$I$11+$F152,4)),"-",IF(AND($G152=$B$13+1,$I152=$A$10),INDEX(T_Activities[],$I$11+$F152,4),"-"))</f>
        <v>-</v>
      </c>
      <c r="B152" s="147" t="str">
        <f>IF(ISERROR(INDEX(T_Activities[],$I$11+$F152,5)),"-",IF(AND($G152=$B$13+1,$I152=$A$10),INDEX(T_Activities[],$I$11+$F152,5),"-"))</f>
        <v>-</v>
      </c>
      <c r="C152" s="148" t="str">
        <f>IF(ISERROR(INDEX(T_Activities[],$I$11+$F152,2)),"-",IF(AND($G152=$B$13+1,$I152=$A$10),INDEX(T_Activities[],$I$11+$F152,2),"-"))</f>
        <v>-</v>
      </c>
      <c r="D152" s="79" t="str">
        <f>IF(ISERROR(INDEX(T_Activities[],$I$11+$F152,6)),"-",IF(AND($G152=$B$13+1,$I152=$A$10),INDEX(T_Activities[],$I$11+$F152,6),"-"))</f>
        <v>-</v>
      </c>
      <c r="E152" s="15" t="str">
        <f>IF(ISERROR(INDEX(T_Activities[],$I$11+$F152,7)),"-",IF(AND($G152=$B$13+1,$I152=$A$10),INDEX(T_Activities[],$I$11+$F152,7),"-"))</f>
        <v>-</v>
      </c>
      <c r="F152" s="192">
        <v>30</v>
      </c>
      <c r="G152" s="193" t="e">
        <f>INDEX(T_Activities[[Week]:[Tasks]],$I$11+F152,1)</f>
        <v>#N/A</v>
      </c>
      <c r="H152" s="188" t="e">
        <f>IF(G152=$B$13+1,INDEX(T_Activities[],$I$11+$F152,6),"-")</f>
        <v>#N/A</v>
      </c>
      <c r="I152" s="188" t="e">
        <f>IF(G152=$B$13+1,INDEX(T_Activities[],$I$11+F152,12),"-")</f>
        <v>#N/A</v>
      </c>
      <c r="J152" s="10"/>
      <c r="K152" s="10"/>
      <c r="L152" s="10"/>
      <c r="M152" s="10"/>
      <c r="N152" s="10"/>
      <c r="O152" s="10"/>
      <c r="P152" s="10"/>
      <c r="Q152" s="10"/>
      <c r="R152" s="10"/>
      <c r="S152" s="10"/>
      <c r="T152" s="10"/>
    </row>
    <row r="153" spans="1:20">
      <c r="A153" s="146" t="str">
        <f>IF(ISERROR(INDEX(T_Activities[],$I$11+$F153,4)),"-",IF(AND($G153=$B$13+1,$I153=$A$10),INDEX(T_Activities[],$I$11+$F153,4),"-"))</f>
        <v>-</v>
      </c>
      <c r="B153" s="147" t="str">
        <f>IF(ISERROR(INDEX(T_Activities[],$I$11+$F153,5)),"-",IF(AND($G153=$B$13+1,$I153=$A$10),INDEX(T_Activities[],$I$11+$F153,5),"-"))</f>
        <v>-</v>
      </c>
      <c r="C153" s="148" t="str">
        <f>IF(ISERROR(INDEX(T_Activities[],$I$11+$F153,2)),"-",IF(AND($G153=$B$13+1,$I153=$A$10),INDEX(T_Activities[],$I$11+$F153,2),"-"))</f>
        <v>-</v>
      </c>
      <c r="D153" s="79" t="str">
        <f>IF(ISERROR(INDEX(T_Activities[],$I$11+$F153,6)),"-",IF(AND($G153=$B$13+1,$I153=$A$10),INDEX(T_Activities[],$I$11+$F153,6),"-"))</f>
        <v>-</v>
      </c>
      <c r="E153" s="15" t="str">
        <f>IF(ISERROR(INDEX(T_Activities[],$I$11+$F153,7)),"-",IF(AND($G153=$B$13+1,$I153=$A$10),INDEX(T_Activities[],$I$11+$F153,7),"-"))</f>
        <v>-</v>
      </c>
      <c r="F153" s="192">
        <v>31</v>
      </c>
      <c r="G153" s="193" t="e">
        <f>INDEX(T_Activities[[Week]:[Tasks]],$I$11+F153,1)</f>
        <v>#N/A</v>
      </c>
      <c r="H153" s="188" t="e">
        <f>IF(G153=$B$13+1,INDEX(T_Activities[],$I$11+$F153,6),"-")</f>
        <v>#N/A</v>
      </c>
      <c r="I153" s="188" t="e">
        <f>IF(G153=$B$13+1,INDEX(T_Activities[],$I$11+F153,12),"-")</f>
        <v>#N/A</v>
      </c>
      <c r="J153" s="10"/>
      <c r="K153" s="10"/>
      <c r="L153" s="10"/>
      <c r="M153" s="10"/>
      <c r="N153" s="10"/>
      <c r="O153" s="10"/>
      <c r="P153" s="10"/>
      <c r="Q153" s="10"/>
      <c r="R153" s="10"/>
      <c r="S153" s="10"/>
      <c r="T153" s="10"/>
    </row>
    <row r="154" spans="1:20">
      <c r="A154" s="146" t="str">
        <f>IF(ISERROR(INDEX(T_Activities[],$I$11+$F154,4)),"-",IF(AND($G154=$B$13+1,$I154=$A$10),INDEX(T_Activities[],$I$11+$F154,4),"-"))</f>
        <v>-</v>
      </c>
      <c r="B154" s="147" t="str">
        <f>IF(ISERROR(INDEX(T_Activities[],$I$11+$F154,5)),"-",IF(AND($G154=$B$13+1,$I154=$A$10),INDEX(T_Activities[],$I$11+$F154,5),"-"))</f>
        <v>-</v>
      </c>
      <c r="C154" s="148" t="str">
        <f>IF(ISERROR(INDEX(T_Activities[],$I$11+$F154,2)),"-",IF(AND($G154=$B$13+1,$I154=$A$10),INDEX(T_Activities[],$I$11+$F154,2),"-"))</f>
        <v>-</v>
      </c>
      <c r="D154" s="79" t="str">
        <f>IF(ISERROR(INDEX(T_Activities[],$I$11+$F154,6)),"-",IF(AND($G154=$B$13+1,$I154=$A$10),INDEX(T_Activities[],$I$11+$F154,6),"-"))</f>
        <v>-</v>
      </c>
      <c r="E154" s="15" t="str">
        <f>IF(ISERROR(INDEX(T_Activities[],$I$11+$F154,7)),"-",IF(AND($G154=$B$13+1,$I154=$A$10),INDEX(T_Activities[],$I$11+$F154,7),"-"))</f>
        <v>-</v>
      </c>
      <c r="F154" s="192">
        <v>32</v>
      </c>
      <c r="G154" s="193" t="e">
        <f>INDEX(T_Activities[[Week]:[Tasks]],$I$11+F154,1)</f>
        <v>#N/A</v>
      </c>
      <c r="H154" s="188" t="e">
        <f>IF(G154=$B$13+1,INDEX(T_Activities[],$I$11+$F154,6),"-")</f>
        <v>#N/A</v>
      </c>
      <c r="I154" s="188" t="e">
        <f>IF(G154=$B$13+1,INDEX(T_Activities[],$I$11+F154,12),"-")</f>
        <v>#N/A</v>
      </c>
      <c r="J154" s="10"/>
      <c r="K154" s="10"/>
      <c r="L154" s="10"/>
      <c r="M154" s="10"/>
      <c r="N154" s="10"/>
      <c r="O154" s="10"/>
      <c r="P154" s="10"/>
      <c r="Q154" s="10"/>
      <c r="R154" s="10"/>
      <c r="S154" s="10"/>
      <c r="T154" s="10"/>
    </row>
    <row r="155" spans="1:20">
      <c r="A155" s="146" t="str">
        <f>IF(ISERROR(INDEX(T_Activities[],$I$11+$F155,4)),"-",IF(AND($G155=$B$13+1,$I155=$A$10),INDEX(T_Activities[],$I$11+$F155,4),"-"))</f>
        <v>-</v>
      </c>
      <c r="B155" s="147" t="str">
        <f>IF(ISERROR(INDEX(T_Activities[],$I$11+$F155,5)),"-",IF(AND($G155=$B$13+1,$I155=$A$10),INDEX(T_Activities[],$I$11+$F155,5),"-"))</f>
        <v>-</v>
      </c>
      <c r="C155" s="148" t="str">
        <f>IF(ISERROR(INDEX(T_Activities[],$I$11+$F155,2)),"-",IF(AND($G155=$B$13+1,$I155=$A$10),INDEX(T_Activities[],$I$11+$F155,2),"-"))</f>
        <v>-</v>
      </c>
      <c r="D155" s="79" t="str">
        <f>IF(ISERROR(INDEX(T_Activities[],$I$11+$F155,6)),"-",IF(AND($G155=$B$13+1,$I155=$A$10),INDEX(T_Activities[],$I$11+$F155,6),"-"))</f>
        <v>-</v>
      </c>
      <c r="E155" s="15" t="str">
        <f>IF(ISERROR(INDEX(T_Activities[],$I$11+$F155,7)),"-",IF(AND($G155=$B$13+1,$I155=$A$10),INDEX(T_Activities[],$I$11+$F155,7),"-"))</f>
        <v>-</v>
      </c>
      <c r="F155" s="192">
        <v>33</v>
      </c>
      <c r="G155" s="193" t="e">
        <f>INDEX(T_Activities[[Week]:[Tasks]],$I$11+F155,1)</f>
        <v>#N/A</v>
      </c>
      <c r="H155" s="188" t="e">
        <f>IF(G155=$B$13+1,INDEX(T_Activities[],$I$11+$F155,6),"-")</f>
        <v>#N/A</v>
      </c>
      <c r="I155" s="188" t="e">
        <f>IF(G155=$B$13+1,INDEX(T_Activities[],$I$11+F155,12),"-")</f>
        <v>#N/A</v>
      </c>
      <c r="J155" s="10"/>
      <c r="K155" s="10"/>
      <c r="L155" s="10"/>
      <c r="M155" s="10"/>
      <c r="N155" s="10"/>
      <c r="O155" s="10"/>
      <c r="P155" s="10"/>
      <c r="Q155" s="10"/>
      <c r="R155" s="10"/>
      <c r="S155" s="10"/>
      <c r="T155" s="10"/>
    </row>
    <row r="156" spans="1:20">
      <c r="A156" s="146" t="str">
        <f>IF(ISERROR(INDEX(T_Activities[],$I$11+$F156,4)),"-",IF(AND($G156=$B$13+1,$I156=$A$10),INDEX(T_Activities[],$I$11+$F156,4),"-"))</f>
        <v>-</v>
      </c>
      <c r="B156" s="147" t="str">
        <f>IF(ISERROR(INDEX(T_Activities[],$I$11+$F156,5)),"-",IF(AND($G156=$B$13+1,$I156=$A$10),INDEX(T_Activities[],$I$11+$F156,5),"-"))</f>
        <v>-</v>
      </c>
      <c r="C156" s="148" t="str">
        <f>IF(ISERROR(INDEX(T_Activities[],$I$11+$F156,2)),"-",IF(AND($G156=$B$13+1,$I156=$A$10),INDEX(T_Activities[],$I$11+$F156,2),"-"))</f>
        <v>-</v>
      </c>
      <c r="D156" s="79" t="str">
        <f>IF(ISERROR(INDEX(T_Activities[],$I$11+$F156,6)),"-",IF(AND($G156=$B$13+1,$I156=$A$10),INDEX(T_Activities[],$I$11+$F156,6),"-"))</f>
        <v>-</v>
      </c>
      <c r="E156" s="15" t="str">
        <f>IF(ISERROR(INDEX(T_Activities[],$I$11+$F156,7)),"-",IF(AND($G156=$B$13+1,$I156=$A$10),INDEX(T_Activities[],$I$11+$F156,7),"-"))</f>
        <v>-</v>
      </c>
      <c r="F156" s="192">
        <v>34</v>
      </c>
      <c r="G156" s="193" t="e">
        <f>INDEX(T_Activities[[Week]:[Tasks]],$I$11+F156,1)</f>
        <v>#N/A</v>
      </c>
      <c r="H156" s="188" t="e">
        <f>IF(G156=$B$13+1,INDEX(T_Activities[],$I$11+$F156,6),"-")</f>
        <v>#N/A</v>
      </c>
      <c r="I156" s="188" t="e">
        <f>IF(G156=$B$13+1,INDEX(T_Activities[],$I$11+F156,12),"-")</f>
        <v>#N/A</v>
      </c>
      <c r="J156" s="10"/>
      <c r="K156" s="10"/>
      <c r="L156" s="10"/>
      <c r="M156" s="10"/>
      <c r="N156" s="10"/>
      <c r="O156" s="10"/>
      <c r="P156" s="10"/>
      <c r="Q156" s="10"/>
      <c r="R156" s="10"/>
      <c r="S156" s="10"/>
      <c r="T156" s="10"/>
    </row>
    <row r="157" spans="1:20">
      <c r="A157" s="146" t="str">
        <f>IF(ISERROR(INDEX(T_Activities[],$I$11+$F157,4)),"-",IF(AND($G157=$B$13+1,$I157=$A$10),INDEX(T_Activities[],$I$11+$F157,4),"-"))</f>
        <v>-</v>
      </c>
      <c r="B157" s="147" t="str">
        <f>IF(ISERROR(INDEX(T_Activities[],$I$11+$F157,5)),"-",IF(AND($G157=$B$13+1,$I157=$A$10),INDEX(T_Activities[],$I$11+$F157,5),"-"))</f>
        <v>-</v>
      </c>
      <c r="C157" s="148" t="str">
        <f>IF(ISERROR(INDEX(T_Activities[],$I$11+$F157,2)),"-",IF(AND($G157=$B$13+1,$I157=$A$10),INDEX(T_Activities[],$I$11+$F157,2),"-"))</f>
        <v>-</v>
      </c>
      <c r="D157" s="79" t="str">
        <f>IF(ISERROR(INDEX(T_Activities[],$I$11+$F157,6)),"-",IF(AND($G157=$B$13+1,$I157=$A$10),INDEX(T_Activities[],$I$11+$F157,6),"-"))</f>
        <v>-</v>
      </c>
      <c r="E157" s="15" t="str">
        <f>IF(ISERROR(INDEX(T_Activities[],$I$11+$F157,7)),"-",IF(AND($G157=$B$13+1,$I157=$A$10),INDEX(T_Activities[],$I$11+$F157,7),"-"))</f>
        <v>-</v>
      </c>
      <c r="F157" s="192">
        <v>35</v>
      </c>
      <c r="G157" s="193" t="e">
        <f>INDEX(T_Activities[[Week]:[Tasks]],$I$11+F157,1)</f>
        <v>#N/A</v>
      </c>
      <c r="H157" s="188" t="e">
        <f>IF(G157=$B$13+1,INDEX(T_Activities[],$I$11+$F157,6),"-")</f>
        <v>#N/A</v>
      </c>
      <c r="I157" s="188" t="e">
        <f>IF(G157=$B$13+1,INDEX(T_Activities[],$I$11+F157,12),"-")</f>
        <v>#N/A</v>
      </c>
      <c r="J157" s="10"/>
      <c r="K157" s="10"/>
      <c r="L157" s="10"/>
      <c r="M157" s="10"/>
      <c r="N157" s="10"/>
      <c r="O157" s="10"/>
      <c r="P157" s="10"/>
      <c r="Q157" s="10"/>
      <c r="R157" s="10"/>
      <c r="S157" s="10"/>
      <c r="T157" s="10"/>
    </row>
    <row r="158" spans="1:20">
      <c r="A158" s="146" t="str">
        <f>IF(ISERROR(INDEX(T_Activities[],$I$11+$F158,4)),"-",IF(AND($G158=$B$13+1,$I158=$A$10),INDEX(T_Activities[],$I$11+$F158,4),"-"))</f>
        <v>-</v>
      </c>
      <c r="B158" s="147" t="str">
        <f>IF(ISERROR(INDEX(T_Activities[],$I$11+$F158,5)),"-",IF(AND($G158=$B$13+1,$I158=$A$10),INDEX(T_Activities[],$I$11+$F158,5),"-"))</f>
        <v>-</v>
      </c>
      <c r="C158" s="148" t="str">
        <f>IF(ISERROR(INDEX(T_Activities[],$I$11+$F158,2)),"-",IF(AND($G158=$B$13+1,$I158=$A$10),INDEX(T_Activities[],$I$11+$F158,2),"-"))</f>
        <v>-</v>
      </c>
      <c r="D158" s="79" t="str">
        <f>IF(ISERROR(INDEX(T_Activities[],$I$11+$F158,6)),"-",IF(AND($G158=$B$13+1,$I158=$A$10),INDEX(T_Activities[],$I$11+$F158,6),"-"))</f>
        <v>-</v>
      </c>
      <c r="E158" s="15" t="str">
        <f>IF(ISERROR(INDEX(T_Activities[],$I$11+$F158,7)),"-",IF(AND($G158=$B$13+1,$I158=$A$10),INDEX(T_Activities[],$I$11+$F158,7),"-"))</f>
        <v>-</v>
      </c>
      <c r="F158" s="192">
        <v>36</v>
      </c>
      <c r="G158" s="193" t="e">
        <f>INDEX(T_Activities[[Week]:[Tasks]],$I$11+F158,1)</f>
        <v>#N/A</v>
      </c>
      <c r="H158" s="188" t="e">
        <f>IF(G158=$B$13+1,INDEX(T_Activities[],$I$11+$F158,6),"-")</f>
        <v>#N/A</v>
      </c>
      <c r="I158" s="188" t="e">
        <f>IF(G158=$B$13+1,INDEX(T_Activities[],$I$11+F158,12),"-")</f>
        <v>#N/A</v>
      </c>
      <c r="J158" s="10"/>
      <c r="K158" s="10"/>
      <c r="L158" s="10"/>
      <c r="M158" s="10"/>
      <c r="N158" s="10"/>
      <c r="O158" s="10"/>
      <c r="P158" s="10"/>
      <c r="Q158" s="10"/>
      <c r="R158" s="10"/>
      <c r="S158" s="10"/>
      <c r="T158" s="10"/>
    </row>
    <row r="159" spans="1:20">
      <c r="A159" s="146" t="str">
        <f>IF(ISERROR(INDEX(T_Activities[],$I$11+$F159,4)),"-",IF(AND($G159=$B$13+1,$I159=$A$10),INDEX(T_Activities[],$I$11+$F159,4),"-"))</f>
        <v>-</v>
      </c>
      <c r="B159" s="147" t="str">
        <f>IF(ISERROR(INDEX(T_Activities[],$I$11+$F159,5)),"-",IF(AND($G159=$B$13+1,$I159=$A$10),INDEX(T_Activities[],$I$11+$F159,5),"-"))</f>
        <v>-</v>
      </c>
      <c r="C159" s="148" t="str">
        <f>IF(ISERROR(INDEX(T_Activities[],$I$11+$F159,2)),"-",IF(AND($G159=$B$13+1,$I159=$A$10),INDEX(T_Activities[],$I$11+$F159,2),"-"))</f>
        <v>-</v>
      </c>
      <c r="D159" s="79" t="str">
        <f>IF(ISERROR(INDEX(T_Activities[],$I$11+$F159,6)),"-",IF(AND($G159=$B$13+1,$I159=$A$10),INDEX(T_Activities[],$I$11+$F159,6),"-"))</f>
        <v>-</v>
      </c>
      <c r="E159" s="15" t="str">
        <f>IF(ISERROR(INDEX(T_Activities[],$I$11+$F159,7)),"-",IF(AND($G159=$B$13+1,$I159=$A$10),INDEX(T_Activities[],$I$11+$F159,7),"-"))</f>
        <v>-</v>
      </c>
      <c r="F159" s="192">
        <v>37</v>
      </c>
      <c r="G159" s="193" t="e">
        <f>INDEX(T_Activities[[Week]:[Tasks]],$I$11+F159,1)</f>
        <v>#N/A</v>
      </c>
      <c r="H159" s="188" t="e">
        <f>IF(G159=$B$13+1,INDEX(T_Activities[],$I$11+$F159,6),"-")</f>
        <v>#N/A</v>
      </c>
      <c r="I159" s="188" t="e">
        <f>IF(G159=$B$13+1,INDEX(T_Activities[],$I$11+F159,12),"-")</f>
        <v>#N/A</v>
      </c>
      <c r="J159" s="10"/>
      <c r="K159" s="10"/>
      <c r="L159" s="10"/>
      <c r="M159" s="10"/>
      <c r="N159" s="10"/>
      <c r="O159" s="10"/>
      <c r="P159" s="10"/>
      <c r="Q159" s="10"/>
      <c r="R159" s="10"/>
      <c r="S159" s="10"/>
      <c r="T159" s="10"/>
    </row>
    <row r="160" spans="1:20">
      <c r="A160" s="146" t="str">
        <f>IF(ISERROR(INDEX(T_Activities[],$I$11+$F160,4)),"-",IF(AND($G160=$B$13+1,$I160=$A$10),INDEX(T_Activities[],$I$11+$F160,4),"-"))</f>
        <v>-</v>
      </c>
      <c r="B160" s="147" t="str">
        <f>IF(ISERROR(INDEX(T_Activities[],$I$11+$F160,5)),"-",IF(AND($G160=$B$13+1,$I160=$A$10),INDEX(T_Activities[],$I$11+$F160,5),"-"))</f>
        <v>-</v>
      </c>
      <c r="C160" s="148" t="str">
        <f>IF(ISERROR(INDEX(T_Activities[],$I$11+$F160,2)),"-",IF(AND($G160=$B$13+1,$I160=$A$10),INDEX(T_Activities[],$I$11+$F160,2),"-"))</f>
        <v>-</v>
      </c>
      <c r="D160" s="79" t="str">
        <f>IF(ISERROR(INDEX(T_Activities[],$I$11+$F160,6)),"-",IF(AND($G160=$B$13+1,$I160=$A$10),INDEX(T_Activities[],$I$11+$F160,6),"-"))</f>
        <v>-</v>
      </c>
      <c r="E160" s="15" t="str">
        <f>IF(ISERROR(INDEX(T_Activities[],$I$11+$F160,7)),"-",IF(AND($G160=$B$13+1,$I160=$A$10),INDEX(T_Activities[],$I$11+$F160,7),"-"))</f>
        <v>-</v>
      </c>
      <c r="F160" s="192">
        <v>38</v>
      </c>
      <c r="G160" s="193" t="e">
        <f>INDEX(T_Activities[[Week]:[Tasks]],$I$11+F160,1)</f>
        <v>#N/A</v>
      </c>
      <c r="H160" s="188" t="e">
        <f>IF(G160=$B$13+1,INDEX(T_Activities[],$I$11+$F160,6),"-")</f>
        <v>#N/A</v>
      </c>
      <c r="I160" s="188" t="e">
        <f>IF(G160=$B$13+1,INDEX(T_Activities[],$I$11+F160,12),"-")</f>
        <v>#N/A</v>
      </c>
      <c r="J160" s="10"/>
      <c r="K160" s="10"/>
      <c r="L160" s="10"/>
      <c r="M160" s="10"/>
      <c r="N160" s="10"/>
      <c r="O160" s="10"/>
      <c r="P160" s="10"/>
      <c r="Q160" s="10"/>
      <c r="R160" s="10"/>
      <c r="S160" s="10"/>
      <c r="T160" s="10"/>
    </row>
    <row r="161" spans="1:20">
      <c r="A161" s="146" t="str">
        <f>IF(ISERROR(INDEX(T_Activities[],$I$11+$F161,4)),"-",IF(AND($G161=$B$13+1,$I161=$A$10),INDEX(T_Activities[],$I$11+$F161,4),"-"))</f>
        <v>-</v>
      </c>
      <c r="B161" s="147" t="str">
        <f>IF(ISERROR(INDEX(T_Activities[],$I$11+$F161,5)),"-",IF(AND($G161=$B$13+1,$I161=$A$10),INDEX(T_Activities[],$I$11+$F161,5),"-"))</f>
        <v>-</v>
      </c>
      <c r="C161" s="148" t="str">
        <f>IF(ISERROR(INDEX(T_Activities[],$I$11+$F161,2)),"-",IF(AND($G161=$B$13+1,$I161=$A$10),INDEX(T_Activities[],$I$11+$F161,2),"-"))</f>
        <v>-</v>
      </c>
      <c r="D161" s="79" t="str">
        <f>IF(ISERROR(INDEX(T_Activities[],$I$11+$F161,6)),"-",IF(AND($G161=$B$13+1,$I161=$A$10),INDEX(T_Activities[],$I$11+$F161,6),"-"))</f>
        <v>-</v>
      </c>
      <c r="E161" s="15" t="str">
        <f>IF(ISERROR(INDEX(T_Activities[],$I$11+$F161,7)),"-",IF(AND($G161=$B$13+1,$I161=$A$10),INDEX(T_Activities[],$I$11+$F161,7),"-"))</f>
        <v>-</v>
      </c>
      <c r="F161" s="192">
        <v>39</v>
      </c>
      <c r="G161" s="193" t="e">
        <f>INDEX(T_Activities[[Week]:[Tasks]],$I$11+F161,1)</f>
        <v>#N/A</v>
      </c>
      <c r="H161" s="188" t="e">
        <f>IF(G161=$B$13+1,INDEX(T_Activities[],$I$11+$F161,6),"-")</f>
        <v>#N/A</v>
      </c>
      <c r="I161" s="188" t="e">
        <f>IF(G161=$B$13+1,INDEX(T_Activities[],$I$11+F161,12),"-")</f>
        <v>#N/A</v>
      </c>
      <c r="J161" s="10"/>
      <c r="K161" s="10"/>
      <c r="L161" s="10"/>
      <c r="M161" s="10"/>
      <c r="N161" s="10"/>
      <c r="O161" s="10"/>
      <c r="P161" s="10"/>
      <c r="Q161" s="10"/>
      <c r="R161" s="10"/>
      <c r="S161" s="10"/>
      <c r="T161" s="10"/>
    </row>
    <row r="162" spans="1:20">
      <c r="A162" s="146" t="str">
        <f>IF(ISERROR(INDEX(T_Activities[],$I$11+$F162,4)),"-",IF(AND($G162=$B$13+1,$I162=$A$10),INDEX(T_Activities[],$I$11+$F162,4),"-"))</f>
        <v>-</v>
      </c>
      <c r="B162" s="147" t="str">
        <f>IF(ISERROR(INDEX(T_Activities[],$I$11+$F162,5)),"-",IF(AND($G162=$B$13+1,$I162=$A$10),INDEX(T_Activities[],$I$11+$F162,5),"-"))</f>
        <v>-</v>
      </c>
      <c r="C162" s="148" t="str">
        <f>IF(ISERROR(INDEX(T_Activities[],$I$11+$F162,2)),"-",IF(AND($G162=$B$13+1,$I162=$A$10),INDEX(T_Activities[],$I$11+$F162,2),"-"))</f>
        <v>-</v>
      </c>
      <c r="D162" s="79" t="str">
        <f>IF(ISERROR(INDEX(T_Activities[],$I$11+$F162,6)),"-",IF(AND($G162=$B$13+1,$I162=$A$10),INDEX(T_Activities[],$I$11+$F162,6),"-"))</f>
        <v>-</v>
      </c>
      <c r="E162" s="15" t="str">
        <f>IF(ISERROR(INDEX(T_Activities[],$I$11+$F162,7)),"-",IF(AND($G162=$B$13+1,$I162=$A$10),INDEX(T_Activities[],$I$11+$F162,7),"-"))</f>
        <v>-</v>
      </c>
      <c r="F162" s="192">
        <v>40</v>
      </c>
      <c r="G162" s="193" t="e">
        <f>INDEX(T_Activities[[Week]:[Tasks]],$I$11+F162,1)</f>
        <v>#N/A</v>
      </c>
      <c r="H162" s="188" t="e">
        <f>IF(G162=$B$13+1,INDEX(T_Activities[],$I$11+$F162,6),"-")</f>
        <v>#N/A</v>
      </c>
      <c r="I162" s="188" t="e">
        <f>IF(G162=$B$13+1,INDEX(T_Activities[],$I$11+F162,12),"-")</f>
        <v>#N/A</v>
      </c>
      <c r="J162" s="10"/>
      <c r="K162" s="10"/>
      <c r="L162" s="10"/>
      <c r="M162" s="10"/>
      <c r="N162" s="10"/>
      <c r="O162" s="10"/>
      <c r="P162" s="10"/>
      <c r="Q162" s="10"/>
      <c r="R162" s="10"/>
      <c r="S162" s="10"/>
      <c r="T162" s="10"/>
    </row>
    <row r="163" spans="1:20">
      <c r="A163" s="146" t="str">
        <f>IF(ISERROR(INDEX(T_Activities[],$I$11+$F163,4)),"-",IF(AND($G163=$B$13+1,$I163=$A$10),INDEX(T_Activities[],$I$11+$F163,4),"-"))</f>
        <v>-</v>
      </c>
      <c r="B163" s="147" t="str">
        <f>IF(ISERROR(INDEX(T_Activities[],$I$11+$F163,5)),"-",IF(AND($G163=$B$13+1,$I163=$A$10),INDEX(T_Activities[],$I$11+$F163,5),"-"))</f>
        <v>-</v>
      </c>
      <c r="C163" s="148" t="str">
        <f>IF(ISERROR(INDEX(T_Activities[],$I$11+$F163,2)),"-",IF(AND($G163=$B$13+1,$I163=$A$10),INDEX(T_Activities[],$I$11+$F163,2),"-"))</f>
        <v>-</v>
      </c>
      <c r="D163" s="79" t="str">
        <f>IF(ISERROR(INDEX(T_Activities[],$I$11+$F163,6)),"-",IF(AND($G163=$B$13+1,$I163=$A$10),INDEX(T_Activities[],$I$11+$F163,6),"-"))</f>
        <v>-</v>
      </c>
      <c r="E163" s="15" t="str">
        <f>IF(ISERROR(INDEX(T_Activities[],$I$11+$F163,7)),"-",IF(AND($G163=$B$13+1,$I163=$A$10),INDEX(T_Activities[],$I$11+$F163,7),"-"))</f>
        <v>-</v>
      </c>
      <c r="F163" s="192">
        <v>41</v>
      </c>
      <c r="G163" s="193" t="e">
        <f>INDEX(T_Activities[[Week]:[Tasks]],$I$11+F163,1)</f>
        <v>#N/A</v>
      </c>
      <c r="H163" s="188" t="e">
        <f>IF(G163=$B$13+1,INDEX(T_Activities[],$I$11+$F163,6),"-")</f>
        <v>#N/A</v>
      </c>
      <c r="I163" s="188" t="e">
        <f>IF(G163=$B$13+1,INDEX(T_Activities[],$I$11+F163,12),"-")</f>
        <v>#N/A</v>
      </c>
      <c r="J163" s="10"/>
      <c r="K163" s="10"/>
      <c r="L163" s="10"/>
      <c r="M163" s="10"/>
      <c r="N163" s="10"/>
      <c r="O163" s="10"/>
      <c r="P163" s="10"/>
      <c r="Q163" s="10"/>
      <c r="R163" s="10"/>
      <c r="S163" s="10"/>
      <c r="T163" s="10"/>
    </row>
    <row r="164" spans="1:20">
      <c r="A164" s="146" t="str">
        <f>IF(ISERROR(INDEX(T_Activities[],$I$11+$F164,4)),"-",IF(AND($G164=$B$13+1,$I164=$A$10),INDEX(T_Activities[],$I$11+$F164,4),"-"))</f>
        <v>-</v>
      </c>
      <c r="B164" s="147" t="str">
        <f>IF(ISERROR(INDEX(T_Activities[],$I$11+$F164,5)),"-",IF(AND($G164=$B$13+1,$I164=$A$10),INDEX(T_Activities[],$I$11+$F164,5),"-"))</f>
        <v>-</v>
      </c>
      <c r="C164" s="148" t="str">
        <f>IF(ISERROR(INDEX(T_Activities[],$I$11+$F164,2)),"-",IF(AND($G164=$B$13+1,$I164=$A$10),INDEX(T_Activities[],$I$11+$F164,2),"-"))</f>
        <v>-</v>
      </c>
      <c r="D164" s="79" t="str">
        <f>IF(ISERROR(INDEX(T_Activities[],$I$11+$F164,6)),"-",IF(AND($G164=$B$13+1,$I164=$A$10),INDEX(T_Activities[],$I$11+$F164,6),"-"))</f>
        <v>-</v>
      </c>
      <c r="E164" s="15" t="str">
        <f>IF(ISERROR(INDEX(T_Activities[],$I$11+$F164,7)),"-",IF(AND($G164=$B$13+1,$I164=$A$10),INDEX(T_Activities[],$I$11+$F164,7),"-"))</f>
        <v>-</v>
      </c>
      <c r="F164" s="192">
        <v>42</v>
      </c>
      <c r="G164" s="193" t="e">
        <f>INDEX(T_Activities[[Week]:[Tasks]],$I$11+F164,1)</f>
        <v>#N/A</v>
      </c>
      <c r="H164" s="188" t="e">
        <f>IF(G164=$B$13+1,INDEX(T_Activities[],$I$11+$F164,6),"-")</f>
        <v>#N/A</v>
      </c>
      <c r="I164" s="188" t="e">
        <f>IF(G164=$B$13+1,INDEX(T_Activities[],$I$11+F164,12),"-")</f>
        <v>#N/A</v>
      </c>
      <c r="J164" s="10"/>
      <c r="K164" s="10"/>
      <c r="L164" s="10"/>
      <c r="M164" s="10"/>
      <c r="N164" s="10"/>
      <c r="O164" s="10"/>
      <c r="P164" s="10"/>
      <c r="Q164" s="10"/>
      <c r="R164" s="10"/>
      <c r="S164" s="10"/>
      <c r="T164" s="10"/>
    </row>
    <row r="165" spans="1:20">
      <c r="A165" s="146" t="str">
        <f>IF(ISERROR(INDEX(T_Activities[],$I$11+$F165,4)),"-",IF(AND($G165=$B$13+1,$I165=$A$10),INDEX(T_Activities[],$I$11+$F165,4),"-"))</f>
        <v>-</v>
      </c>
      <c r="B165" s="147" t="str">
        <f>IF(ISERROR(INDEX(T_Activities[],$I$11+$F165,5)),"-",IF(AND($G165=$B$13+1,$I165=$A$10),INDEX(T_Activities[],$I$11+$F165,5),"-"))</f>
        <v>-</v>
      </c>
      <c r="C165" s="148" t="str">
        <f>IF(ISERROR(INDEX(T_Activities[],$I$11+$F165,2)),"-",IF(AND($G165=$B$13+1,$I165=$A$10),INDEX(T_Activities[],$I$11+$F165,2),"-"))</f>
        <v>-</v>
      </c>
      <c r="D165" s="79" t="str">
        <f>IF(ISERROR(INDEX(T_Activities[],$I$11+$F165,6)),"-",IF(AND($G165=$B$13+1,$I165=$A$10),INDEX(T_Activities[],$I$11+$F165,6),"-"))</f>
        <v>-</v>
      </c>
      <c r="E165" s="15" t="str">
        <f>IF(ISERROR(INDEX(T_Activities[],$I$11+$F165,7)),"-",IF(AND($G165=$B$13+1,$I165=$A$10),INDEX(T_Activities[],$I$11+$F165,7),"-"))</f>
        <v>-</v>
      </c>
      <c r="F165" s="192">
        <v>43</v>
      </c>
      <c r="G165" s="193" t="e">
        <f>INDEX(T_Activities[[Week]:[Tasks]],$I$11+F165,1)</f>
        <v>#N/A</v>
      </c>
      <c r="H165" s="188" t="e">
        <f>IF(G165=$B$13+1,INDEX(T_Activities[],$I$11+$F165,6),"-")</f>
        <v>#N/A</v>
      </c>
      <c r="I165" s="188" t="e">
        <f>IF(G165=$B$13+1,INDEX(T_Activities[],$I$11+F165,12),"-")</f>
        <v>#N/A</v>
      </c>
      <c r="J165" s="10"/>
      <c r="K165" s="10"/>
      <c r="L165" s="10"/>
      <c r="M165" s="10"/>
      <c r="N165" s="10"/>
      <c r="O165" s="10"/>
      <c r="P165" s="10"/>
      <c r="Q165" s="10"/>
      <c r="R165" s="10"/>
      <c r="S165" s="10"/>
      <c r="T165" s="10"/>
    </row>
    <row r="166" spans="1:20">
      <c r="A166" s="146" t="str">
        <f>IF(ISERROR(INDEX(T_Activities[],$I$11+$F166,4)),"-",IF(AND($G166=$B$13+1,$I166=$A$10),INDEX(T_Activities[],$I$11+$F166,4),"-"))</f>
        <v>-</v>
      </c>
      <c r="B166" s="147" t="str">
        <f>IF(ISERROR(INDEX(T_Activities[],$I$11+$F166,5)),"-",IF(AND($G166=$B$13+1,$I166=$A$10),INDEX(T_Activities[],$I$11+$F166,5),"-"))</f>
        <v>-</v>
      </c>
      <c r="C166" s="148" t="str">
        <f>IF(ISERROR(INDEX(T_Activities[],$I$11+$F166,2)),"-",IF(AND($G166=$B$13+1,$I166=$A$10),INDEX(T_Activities[],$I$11+$F166,2),"-"))</f>
        <v>-</v>
      </c>
      <c r="D166" s="79" t="str">
        <f>IF(ISERROR(INDEX(T_Activities[],$I$11+$F166,6)),"-",IF(AND($G166=$B$13+1,$I166=$A$10),INDEX(T_Activities[],$I$11+$F166,6),"-"))</f>
        <v>-</v>
      </c>
      <c r="E166" s="15" t="str">
        <f>IF(ISERROR(INDEX(T_Activities[],$I$11+$F166,7)),"-",IF(AND($G166=$B$13+1,$I166=$A$10),INDEX(T_Activities[],$I$11+$F166,7),"-"))</f>
        <v>-</v>
      </c>
      <c r="F166" s="192">
        <v>44</v>
      </c>
      <c r="G166" s="193" t="e">
        <f>INDEX(T_Activities[[Week]:[Tasks]],$I$11+F166,1)</f>
        <v>#N/A</v>
      </c>
      <c r="H166" s="188" t="e">
        <f>IF(G166=$B$13+1,INDEX(T_Activities[],$I$11+$F166,6),"-")</f>
        <v>#N/A</v>
      </c>
      <c r="I166" s="188" t="e">
        <f>IF(G166=$B$13+1,INDEX(T_Activities[],$I$11+F166,12),"-")</f>
        <v>#N/A</v>
      </c>
      <c r="J166" s="10"/>
      <c r="K166" s="10"/>
      <c r="L166" s="10"/>
      <c r="M166" s="10"/>
      <c r="N166" s="10"/>
      <c r="O166" s="10"/>
      <c r="P166" s="10"/>
      <c r="Q166" s="10"/>
      <c r="R166" s="10"/>
      <c r="S166" s="10"/>
      <c r="T166" s="10"/>
    </row>
    <row r="167" spans="1:20">
      <c r="A167" s="146" t="str">
        <f>IF(ISERROR(INDEX(T_Activities[],$I$11+$F167,4)),"-",IF(AND($G167=$B$13+1,$I167=$A$10),INDEX(T_Activities[],$I$11+$F167,4),"-"))</f>
        <v>-</v>
      </c>
      <c r="B167" s="147" t="str">
        <f>IF(ISERROR(INDEX(T_Activities[],$I$11+$F167,5)),"-",IF(AND($G167=$B$13+1,$I167=$A$10),INDEX(T_Activities[],$I$11+$F167,5),"-"))</f>
        <v>-</v>
      </c>
      <c r="C167" s="148" t="str">
        <f>IF(ISERROR(INDEX(T_Activities[],$I$11+$F167,2)),"-",IF(AND($G167=$B$13+1,$I167=$A$10),INDEX(T_Activities[],$I$11+$F167,2),"-"))</f>
        <v>-</v>
      </c>
      <c r="D167" s="79" t="str">
        <f>IF(ISERROR(INDEX(T_Activities[],$I$11+$F167,6)),"-",IF(AND($G167=$B$13+1,$I167=$A$10),INDEX(T_Activities[],$I$11+$F167,6),"-"))</f>
        <v>-</v>
      </c>
      <c r="E167" s="15" t="str">
        <f>IF(ISERROR(INDEX(T_Activities[],$I$11+$F167,7)),"-",IF(AND($G167=$B$13+1,$I167=$A$10),INDEX(T_Activities[],$I$11+$F167,7),"-"))</f>
        <v>-</v>
      </c>
      <c r="F167" s="192">
        <v>45</v>
      </c>
      <c r="G167" s="193" t="e">
        <f>INDEX(T_Activities[[Week]:[Tasks]],$I$11+F167,1)</f>
        <v>#N/A</v>
      </c>
      <c r="H167" s="188" t="e">
        <f>IF(G167=$B$13+1,INDEX(T_Activities[],$I$11+$F167,6),"-")</f>
        <v>#N/A</v>
      </c>
      <c r="I167" s="188" t="e">
        <f>IF(G167=$B$13+1,INDEX(T_Activities[],$I$11+F167,12),"-")</f>
        <v>#N/A</v>
      </c>
      <c r="J167" s="10"/>
      <c r="K167" s="10"/>
      <c r="L167" s="10"/>
      <c r="M167" s="10"/>
      <c r="N167" s="10"/>
      <c r="O167" s="10"/>
      <c r="P167" s="10"/>
      <c r="Q167" s="10"/>
      <c r="R167" s="10"/>
      <c r="S167" s="10"/>
      <c r="T167" s="10"/>
    </row>
    <row r="168" spans="1:20">
      <c r="A168" s="146" t="str">
        <f>IF(ISERROR(INDEX(T_Activities[],$I$11+$F168,4)),"-",IF(AND($G168=$B$13+1,$I168=$A$10),INDEX(T_Activities[],$I$11+$F168,4),"-"))</f>
        <v>-</v>
      </c>
      <c r="B168" s="147" t="str">
        <f>IF(ISERROR(INDEX(T_Activities[],$I$11+$F168,5)),"-",IF(AND($G168=$B$13+1,$I168=$A$10),INDEX(T_Activities[],$I$11+$F168,5),"-"))</f>
        <v>-</v>
      </c>
      <c r="C168" s="148" t="str">
        <f>IF(ISERROR(INDEX(T_Activities[],$I$11+$F168,2)),"-",IF(AND($G168=$B$13+1,$I168=$A$10),INDEX(T_Activities[],$I$11+$F168,2),"-"))</f>
        <v>-</v>
      </c>
      <c r="D168" s="79" t="str">
        <f>IF(ISERROR(INDEX(T_Activities[],$I$11+$F168,6)),"-",IF(AND($G168=$B$13+1,$I168=$A$10),INDEX(T_Activities[],$I$11+$F168,6),"-"))</f>
        <v>-</v>
      </c>
      <c r="E168" s="15" t="str">
        <f>IF(ISERROR(INDEX(T_Activities[],$I$11+$F168,7)),"-",IF(AND($G168=$B$13+1,$I168=$A$10),INDEX(T_Activities[],$I$11+$F168,7),"-"))</f>
        <v>-</v>
      </c>
      <c r="F168" s="192">
        <v>46</v>
      </c>
      <c r="G168" s="193" t="e">
        <f>INDEX(T_Activities[[Week]:[Tasks]],$I$11+F168,1)</f>
        <v>#N/A</v>
      </c>
      <c r="H168" s="188" t="e">
        <f>IF(G168=$B$13+1,INDEX(T_Activities[],$I$11+$F168,6),"-")</f>
        <v>#N/A</v>
      </c>
      <c r="I168" s="188" t="e">
        <f>IF(G168=$B$13+1,INDEX(T_Activities[],$I$11+F168,12),"-")</f>
        <v>#N/A</v>
      </c>
      <c r="J168" s="10"/>
      <c r="K168" s="10"/>
      <c r="L168" s="10"/>
      <c r="M168" s="10"/>
      <c r="N168" s="10"/>
      <c r="O168" s="10"/>
      <c r="P168" s="10"/>
      <c r="Q168" s="10"/>
      <c r="R168" s="10"/>
      <c r="S168" s="10"/>
      <c r="T168" s="10"/>
    </row>
    <row r="169" spans="1:20">
      <c r="A169" s="146" t="str">
        <f>IF(ISERROR(INDEX(T_Activities[],$I$11+$F169,4)),"-",IF(AND($G169=$B$13+1,$I169=$A$10),INDEX(T_Activities[],$I$11+$F169,4),"-"))</f>
        <v>-</v>
      </c>
      <c r="B169" s="147" t="str">
        <f>IF(ISERROR(INDEX(T_Activities[],$I$11+$F169,5)),"-",IF(AND($G169=$B$13+1,$I169=$A$10),INDEX(T_Activities[],$I$11+$F169,5),"-"))</f>
        <v>-</v>
      </c>
      <c r="C169" s="148" t="str">
        <f>IF(ISERROR(INDEX(T_Activities[],$I$11+$F169,2)),"-",IF(AND($G169=$B$13+1,$I169=$A$10),INDEX(T_Activities[],$I$11+$F169,2),"-"))</f>
        <v>-</v>
      </c>
      <c r="D169" s="79" t="str">
        <f>IF(ISERROR(INDEX(T_Activities[],$I$11+$F169,6)),"-",IF(AND($G169=$B$13+1,$I169=$A$10),INDEX(T_Activities[],$I$11+$F169,6),"-"))</f>
        <v>-</v>
      </c>
      <c r="E169" s="15" t="str">
        <f>IF(ISERROR(INDEX(T_Activities[],$I$11+$F169,7)),"-",IF(AND($G169=$B$13+1,$I169=$A$10),INDEX(T_Activities[],$I$11+$F169,7),"-"))</f>
        <v>-</v>
      </c>
      <c r="F169" s="192">
        <v>47</v>
      </c>
      <c r="G169" s="193" t="e">
        <f>INDEX(T_Activities[[Week]:[Tasks]],$I$11+F169,1)</f>
        <v>#N/A</v>
      </c>
      <c r="H169" s="188" t="e">
        <f>IF(G169=$B$13+1,INDEX(T_Activities[],$I$11+$F169,6),"-")</f>
        <v>#N/A</v>
      </c>
      <c r="I169" s="188" t="e">
        <f>IF(G169=$B$13+1,INDEX(T_Activities[],$I$11+F169,12),"-")</f>
        <v>#N/A</v>
      </c>
      <c r="J169" s="10"/>
      <c r="K169" s="10"/>
      <c r="L169" s="10"/>
      <c r="M169" s="10"/>
      <c r="N169" s="10"/>
      <c r="O169" s="10"/>
      <c r="P169" s="10"/>
      <c r="Q169" s="10"/>
      <c r="R169" s="10"/>
      <c r="S169" s="10"/>
      <c r="T169" s="10"/>
    </row>
    <row r="170" spans="1:20">
      <c r="A170" s="146" t="str">
        <f>IF(ISERROR(INDEX(T_Activities[],$I$11+$F170,4)),"-",IF(AND($G170=$B$13+1,$I170=$A$10),INDEX(T_Activities[],$I$11+$F170,4),"-"))</f>
        <v>-</v>
      </c>
      <c r="B170" s="147" t="str">
        <f>IF(ISERROR(INDEX(T_Activities[],$I$11+$F170,5)),"-",IF(AND($G170=$B$13+1,$I170=$A$10),INDEX(T_Activities[],$I$11+$F170,5),"-"))</f>
        <v>-</v>
      </c>
      <c r="C170" s="148" t="str">
        <f>IF(ISERROR(INDEX(T_Activities[],$I$11+$F170,2)),"-",IF(AND($G170=$B$13+1,$I170=$A$10),INDEX(T_Activities[],$I$11+$F170,2),"-"))</f>
        <v>-</v>
      </c>
      <c r="D170" s="79" t="str">
        <f>IF(ISERROR(INDEX(T_Activities[],$I$11+$F170,6)),"-",IF(AND($G170=$B$13+1,$I170=$A$10),INDEX(T_Activities[],$I$11+$F170,6),"-"))</f>
        <v>-</v>
      </c>
      <c r="E170" s="15" t="str">
        <f>IF(ISERROR(INDEX(T_Activities[],$I$11+$F170,7)),"-",IF(AND($G170=$B$13+1,$I170=$A$10),INDEX(T_Activities[],$I$11+$F170,7),"-"))</f>
        <v>-</v>
      </c>
      <c r="F170" s="192">
        <v>48</v>
      </c>
      <c r="G170" s="193" t="e">
        <f>INDEX(T_Activities[[Week]:[Tasks]],$I$11+F170,1)</f>
        <v>#N/A</v>
      </c>
      <c r="H170" s="188" t="e">
        <f>IF(G170=$B$13+1,INDEX(T_Activities[],$I$11+$F170,6),"-")</f>
        <v>#N/A</v>
      </c>
      <c r="I170" s="188" t="e">
        <f>IF(G170=$B$13+1,INDEX(T_Activities[],$I$11+F170,12),"-")</f>
        <v>#N/A</v>
      </c>
      <c r="J170" s="10"/>
      <c r="K170" s="10"/>
      <c r="L170" s="10"/>
      <c r="M170" s="10"/>
      <c r="N170" s="10"/>
      <c r="O170" s="10"/>
      <c r="P170" s="10"/>
      <c r="Q170" s="10"/>
      <c r="R170" s="10"/>
      <c r="S170" s="10"/>
      <c r="T170" s="10"/>
    </row>
    <row r="171" spans="1:20">
      <c r="A171" s="146" t="str">
        <f>IF(ISERROR(INDEX(T_Activities[],$I$11+$F171,4)),"-",IF(AND($G171=$B$13+1,$I171=$A$10),INDEX(T_Activities[],$I$11+$F171,4),"-"))</f>
        <v>-</v>
      </c>
      <c r="B171" s="147" t="str">
        <f>IF(ISERROR(INDEX(T_Activities[],$I$11+$F171,5)),"-",IF(AND($G171=$B$13+1,$I171=$A$10),INDEX(T_Activities[],$I$11+$F171,5),"-"))</f>
        <v>-</v>
      </c>
      <c r="C171" s="148" t="str">
        <f>IF(ISERROR(INDEX(T_Activities[],$I$11+$F171,2)),"-",IF(AND($G171=$B$13+1,$I171=$A$10),INDEX(T_Activities[],$I$11+$F171,2),"-"))</f>
        <v>-</v>
      </c>
      <c r="D171" s="79" t="str">
        <f>IF(ISERROR(INDEX(T_Activities[],$I$11+$F171,6)),"-",IF(AND($G171=$B$13+1,$I171=$A$10),INDEX(T_Activities[],$I$11+$F171,6),"-"))</f>
        <v>-</v>
      </c>
      <c r="E171" s="15" t="str">
        <f>IF(ISERROR(INDEX(T_Activities[],$I$11+$F171,7)),"-",IF(AND($G171=$B$13+1,$I171=$A$10),INDEX(T_Activities[],$I$11+$F171,7),"-"))</f>
        <v>-</v>
      </c>
      <c r="F171" s="192">
        <v>49</v>
      </c>
      <c r="G171" s="193" t="e">
        <f>INDEX(T_Activities[[Week]:[Tasks]],$I$11+F171,1)</f>
        <v>#N/A</v>
      </c>
      <c r="H171" s="188" t="e">
        <f>IF(G171=$B$13+1,INDEX(T_Activities[],$I$11+$F171,6),"-")</f>
        <v>#N/A</v>
      </c>
      <c r="I171" s="188" t="e">
        <f>IF(G171=$B$13+1,INDEX(T_Activities[],$I$11+F171,12),"-")</f>
        <v>#N/A</v>
      </c>
      <c r="J171" s="10"/>
      <c r="K171" s="10"/>
      <c r="L171" s="10"/>
      <c r="M171" s="10"/>
      <c r="N171" s="10"/>
      <c r="O171" s="10"/>
      <c r="P171" s="10"/>
      <c r="Q171" s="10"/>
      <c r="R171" s="10"/>
      <c r="S171" s="10"/>
      <c r="T171" s="10"/>
    </row>
    <row r="172" spans="1:20">
      <c r="A172" s="146" t="str">
        <f>IF(ISERROR(INDEX(T_Activities[],$I$11+$F172,4)),"-",IF(AND($G172=$B$13+1,$I172=$A$10),INDEX(T_Activities[],$I$11+$F172,4),"-"))</f>
        <v>-</v>
      </c>
      <c r="B172" s="147" t="str">
        <f>IF(ISERROR(INDEX(T_Activities[],$I$11+$F172,5)),"-",IF(AND($G172=$B$13+1,$I172=$A$10),INDEX(T_Activities[],$I$11+$F172,5),"-"))</f>
        <v>-</v>
      </c>
      <c r="C172" s="148" t="str">
        <f>IF(ISERROR(INDEX(T_Activities[],$I$11+$F172,2)),"-",IF(AND($G172=$B$13+1,$I172=$A$10),INDEX(T_Activities[],$I$11+$F172,2),"-"))</f>
        <v>-</v>
      </c>
      <c r="D172" s="79" t="str">
        <f>IF(ISERROR(INDEX(T_Activities[],$I$11+$F172,6)),"-",IF(AND($G172=$B$13+1,$I172=$A$10),INDEX(T_Activities[],$I$11+$F172,6),"-"))</f>
        <v>-</v>
      </c>
      <c r="E172" s="15" t="str">
        <f>IF(ISERROR(INDEX(T_Activities[],$I$11+$F172,7)),"-",IF(AND($G172=$B$13+1,$I172=$A$10),INDEX(T_Activities[],$I$11+$F172,7),"-"))</f>
        <v>-</v>
      </c>
      <c r="F172" s="192">
        <v>50</v>
      </c>
      <c r="G172" s="193" t="e">
        <f>INDEX(T_Activities[[Week]:[Tasks]],$I$11+F172,1)</f>
        <v>#N/A</v>
      </c>
      <c r="H172" s="188" t="e">
        <f>IF(G172=$B$13+1,INDEX(T_Activities[],$I$11+$F172,6),"-")</f>
        <v>#N/A</v>
      </c>
      <c r="I172" s="188" t="e">
        <f>IF(G172=$B$13+1,INDEX(T_Activities[],$I$11+F172,12),"-")</f>
        <v>#N/A</v>
      </c>
      <c r="J172" s="10"/>
      <c r="K172" s="10"/>
      <c r="L172" s="10"/>
      <c r="M172" s="10"/>
      <c r="N172" s="10"/>
      <c r="O172" s="10"/>
      <c r="P172" s="10"/>
      <c r="Q172" s="10"/>
      <c r="R172" s="10"/>
      <c r="S172" s="10"/>
      <c r="T172" s="10"/>
    </row>
    <row r="173" spans="1:20">
      <c r="A173" s="146" t="str">
        <f>IF(ISERROR(INDEX(T_Activities[],$I$11+$F173,4)),"-",IF(AND($G173=$B$13+1,$I173=$A$10),INDEX(T_Activities[],$I$11+$F173,4),"-"))</f>
        <v>-</v>
      </c>
      <c r="B173" s="147" t="str">
        <f>IF(ISERROR(INDEX(T_Activities[],$I$11+$F173,5)),"-",IF(AND($G173=$B$13+1,$I173=$A$10),INDEX(T_Activities[],$I$11+$F173,5),"-"))</f>
        <v>-</v>
      </c>
      <c r="C173" s="148" t="str">
        <f>IF(ISERROR(INDEX(T_Activities[],$I$11+$F173,2)),"-",IF(AND($G173=$B$13+1,$I173=$A$10),INDEX(T_Activities[],$I$11+$F173,2),"-"))</f>
        <v>-</v>
      </c>
      <c r="D173" s="79" t="str">
        <f>IF(ISERROR(INDEX(T_Activities[],$I$11+$F173,6)),"-",IF(AND($G173=$B$13+1,$I173=$A$10),INDEX(T_Activities[],$I$11+$F173,6),"-"))</f>
        <v>-</v>
      </c>
      <c r="E173" s="15" t="str">
        <f>IF(ISERROR(INDEX(T_Activities[],$I$11+$F173,7)),"-",IF(AND($G173=$B$13+1,$I173=$A$10),INDEX(T_Activities[],$I$11+$F173,7),"-"))</f>
        <v>-</v>
      </c>
      <c r="F173" s="192">
        <v>51</v>
      </c>
      <c r="G173" s="193" t="e">
        <f>INDEX(T_Activities[[Week]:[Tasks]],$I$11+F173,1)</f>
        <v>#N/A</v>
      </c>
      <c r="H173" s="188" t="e">
        <f>IF(G173=$B$13+1,INDEX(T_Activities[],$I$11+$F173,6),"-")</f>
        <v>#N/A</v>
      </c>
      <c r="I173" s="188" t="e">
        <f>IF(G173=$B$13+1,INDEX(T_Activities[],$I$11+F173,12),"-")</f>
        <v>#N/A</v>
      </c>
      <c r="J173" s="10"/>
      <c r="K173" s="10"/>
      <c r="L173" s="10"/>
      <c r="M173" s="10"/>
      <c r="N173" s="10"/>
      <c r="O173" s="10"/>
      <c r="P173" s="10"/>
      <c r="Q173" s="10"/>
      <c r="R173" s="10"/>
      <c r="S173" s="10"/>
      <c r="T173" s="10"/>
    </row>
    <row r="174" spans="1:20">
      <c r="A174" s="146" t="str">
        <f>IF(ISERROR(INDEX(T_Activities[],$I$11+$F174,4)),"-",IF(AND($G174=$B$13+1,$I174=$A$10),INDEX(T_Activities[],$I$11+$F174,4),"-"))</f>
        <v>-</v>
      </c>
      <c r="B174" s="147" t="str">
        <f>IF(ISERROR(INDEX(T_Activities[],$I$11+$F174,5)),"-",IF(AND($G174=$B$13+1,$I174=$A$10),INDEX(T_Activities[],$I$11+$F174,5),"-"))</f>
        <v>-</v>
      </c>
      <c r="C174" s="148" t="str">
        <f>IF(ISERROR(INDEX(T_Activities[],$I$11+$F174,2)),"-",IF(AND($G174=$B$13+1,$I174=$A$10),INDEX(T_Activities[],$I$11+$F174,2),"-"))</f>
        <v>-</v>
      </c>
      <c r="D174" s="79" t="str">
        <f>IF(ISERROR(INDEX(T_Activities[],$I$11+$F174,6)),"-",IF(AND($G174=$B$13+1,$I174=$A$10),INDEX(T_Activities[],$I$11+$F174,6),"-"))</f>
        <v>-</v>
      </c>
      <c r="E174" s="15" t="str">
        <f>IF(ISERROR(INDEX(T_Activities[],$I$11+$F174,7)),"-",IF(AND($G174=$B$13+1,$I174=$A$10),INDEX(T_Activities[],$I$11+$F174,7),"-"))</f>
        <v>-</v>
      </c>
      <c r="F174" s="192">
        <v>52</v>
      </c>
      <c r="G174" s="193" t="e">
        <f>INDEX(T_Activities[[Week]:[Tasks]],$I$11+F174,1)</f>
        <v>#N/A</v>
      </c>
      <c r="H174" s="188" t="e">
        <f>IF(G174=$B$13+1,INDEX(T_Activities[],$I$11+$F174,6),"-")</f>
        <v>#N/A</v>
      </c>
      <c r="I174" s="188" t="e">
        <f>IF(G174=$B$13+1,INDEX(T_Activities[],$I$11+F174,12),"-")</f>
        <v>#N/A</v>
      </c>
      <c r="J174" s="10"/>
      <c r="K174" s="10"/>
      <c r="L174" s="10"/>
      <c r="M174" s="10"/>
      <c r="N174" s="10"/>
      <c r="O174" s="10"/>
      <c r="P174" s="10"/>
      <c r="Q174" s="10"/>
      <c r="R174" s="10"/>
      <c r="S174" s="10"/>
      <c r="T174" s="10"/>
    </row>
    <row r="175" spans="1:20">
      <c r="A175" s="146" t="str">
        <f>IF(ISERROR(INDEX(T_Activities[],$I$11+$F175,4)),"-",IF(AND($G175=$B$13+1,$I175=$A$10),INDEX(T_Activities[],$I$11+$F175,4),"-"))</f>
        <v>-</v>
      </c>
      <c r="B175" s="147" t="str">
        <f>IF(ISERROR(INDEX(T_Activities[],$I$11+$F175,5)),"-",IF(AND($G175=$B$13+1,$I175=$A$10),INDEX(T_Activities[],$I$11+$F175,5),"-"))</f>
        <v>-</v>
      </c>
      <c r="C175" s="148" t="str">
        <f>IF(ISERROR(INDEX(T_Activities[],$I$11+$F175,2)),"-",IF(AND($G175=$B$13+1,$I175=$A$10),INDEX(T_Activities[],$I$11+$F175,2),"-"))</f>
        <v>-</v>
      </c>
      <c r="D175" s="79" t="str">
        <f>IF(ISERROR(INDEX(T_Activities[],$I$11+$F175,6)),"-",IF(AND($G175=$B$13+1,$I175=$A$10),INDEX(T_Activities[],$I$11+$F175,6),"-"))</f>
        <v>-</v>
      </c>
      <c r="E175" s="15" t="str">
        <f>IF(ISERROR(INDEX(T_Activities[],$I$11+$F175,7)),"-",IF(AND($G175=$B$13+1,$I175=$A$10),INDEX(T_Activities[],$I$11+$F175,7),"-"))</f>
        <v>-</v>
      </c>
      <c r="F175" s="192">
        <v>53</v>
      </c>
      <c r="G175" s="193" t="e">
        <f>INDEX(T_Activities[[Week]:[Tasks]],$I$11+F175,1)</f>
        <v>#N/A</v>
      </c>
      <c r="H175" s="188" t="e">
        <f>IF(G175=$B$13+1,INDEX(T_Activities[],$I$11+$F175,6),"-")</f>
        <v>#N/A</v>
      </c>
      <c r="I175" s="188" t="e">
        <f>IF(G175=$B$13+1,INDEX(T_Activities[],$I$11+F175,12),"-")</f>
        <v>#N/A</v>
      </c>
      <c r="J175" s="10"/>
      <c r="K175" s="10"/>
      <c r="L175" s="10"/>
      <c r="M175" s="10"/>
      <c r="N175" s="10"/>
      <c r="O175" s="10"/>
      <c r="P175" s="10"/>
      <c r="Q175" s="10"/>
      <c r="R175" s="10"/>
      <c r="S175" s="10"/>
      <c r="T175" s="10"/>
    </row>
    <row r="176" spans="1:20">
      <c r="A176" s="146" t="str">
        <f>IF(ISERROR(INDEX(T_Activities[],$I$11+$F176,4)),"-",IF(AND($G176=$B$13+1,$I176=$A$10),INDEX(T_Activities[],$I$11+$F176,4),"-"))</f>
        <v>-</v>
      </c>
      <c r="B176" s="147" t="str">
        <f>IF(ISERROR(INDEX(T_Activities[],$I$11+$F176,5)),"-",IF(AND($G176=$B$13+1,$I176=$A$10),INDEX(T_Activities[],$I$11+$F176,5),"-"))</f>
        <v>-</v>
      </c>
      <c r="C176" s="148" t="str">
        <f>IF(ISERROR(INDEX(T_Activities[],$I$11+$F176,2)),"-",IF(AND($G176=$B$13+1,$I176=$A$10),INDEX(T_Activities[],$I$11+$F176,2),"-"))</f>
        <v>-</v>
      </c>
      <c r="D176" s="79" t="str">
        <f>IF(ISERROR(INDEX(T_Activities[],$I$11+$F176,6)),"-",IF(AND($G176=$B$13+1,$I176=$A$10),INDEX(T_Activities[],$I$11+$F176,6),"-"))</f>
        <v>-</v>
      </c>
      <c r="E176" s="15" t="str">
        <f>IF(ISERROR(INDEX(T_Activities[],$I$11+$F176,7)),"-",IF(AND($G176=$B$13+1,$I176=$A$10),INDEX(T_Activities[],$I$11+$F176,7),"-"))</f>
        <v>-</v>
      </c>
      <c r="F176" s="192">
        <v>54</v>
      </c>
      <c r="G176" s="193" t="e">
        <f>INDEX(T_Activities[[Week]:[Tasks]],$I$11+F176,1)</f>
        <v>#N/A</v>
      </c>
      <c r="H176" s="188" t="e">
        <f>IF(G176=$B$13+1,INDEX(T_Activities[],$I$11+$F176,6),"-")</f>
        <v>#N/A</v>
      </c>
      <c r="I176" s="188" t="e">
        <f>IF(G176=$B$13+1,INDEX(T_Activities[],$I$11+F176,12),"-")</f>
        <v>#N/A</v>
      </c>
      <c r="J176" s="10"/>
      <c r="K176" s="10"/>
      <c r="L176" s="10"/>
      <c r="M176" s="10"/>
      <c r="N176" s="10"/>
      <c r="O176" s="10"/>
      <c r="P176" s="10"/>
      <c r="Q176" s="10"/>
      <c r="R176" s="10"/>
      <c r="S176" s="10"/>
      <c r="T176" s="10"/>
    </row>
    <row r="177" spans="1:20">
      <c r="A177" s="146" t="str">
        <f>IF(ISERROR(INDEX(T_Activities[],$I$11+$F177,4)),"-",IF(AND($G177=$B$13+1,$I177=$A$10),INDEX(T_Activities[],$I$11+$F177,4),"-"))</f>
        <v>-</v>
      </c>
      <c r="B177" s="147" t="str">
        <f>IF(ISERROR(INDEX(T_Activities[],$I$11+$F177,5)),"-",IF(AND($G177=$B$13+1,$I177=$A$10),INDEX(T_Activities[],$I$11+$F177,5),"-"))</f>
        <v>-</v>
      </c>
      <c r="C177" s="148" t="str">
        <f>IF(ISERROR(INDEX(T_Activities[],$I$11+$F177,2)),"-",IF(AND($G177=$B$13+1,$I177=$A$10),INDEX(T_Activities[],$I$11+$F177,2),"-"))</f>
        <v>-</v>
      </c>
      <c r="D177" s="79" t="str">
        <f>IF(ISERROR(INDEX(T_Activities[],$I$11+$F177,6)),"-",IF(AND($G177=$B$13+1,$I177=$A$10),INDEX(T_Activities[],$I$11+$F177,6),"-"))</f>
        <v>-</v>
      </c>
      <c r="E177" s="15" t="str">
        <f>IF(ISERROR(INDEX(T_Activities[],$I$11+$F177,7)),"-",IF(AND($G177=$B$13+1,$I177=$A$10),INDEX(T_Activities[],$I$11+$F177,7),"-"))</f>
        <v>-</v>
      </c>
      <c r="F177" s="192">
        <v>55</v>
      </c>
      <c r="G177" s="193" t="e">
        <f>INDEX(T_Activities[[Week]:[Tasks]],$I$11+F177,1)</f>
        <v>#N/A</v>
      </c>
      <c r="H177" s="188" t="e">
        <f>IF(G177=$B$13+1,INDEX(T_Activities[],$I$11+$F177,6),"-")</f>
        <v>#N/A</v>
      </c>
      <c r="I177" s="188" t="e">
        <f>IF(G177=$B$13+1,INDEX(T_Activities[],$I$11+F177,12),"-")</f>
        <v>#N/A</v>
      </c>
      <c r="J177" s="10"/>
      <c r="K177" s="10"/>
      <c r="L177" s="10"/>
      <c r="M177" s="10"/>
      <c r="N177" s="10"/>
      <c r="O177" s="10"/>
      <c r="P177" s="10"/>
      <c r="Q177" s="10"/>
      <c r="R177" s="10"/>
      <c r="S177" s="10"/>
      <c r="T177" s="10"/>
    </row>
    <row r="178" spans="1:20">
      <c r="A178" s="146" t="str">
        <f>IF(ISERROR(INDEX(T_Activities[],$I$11+$F178,4)),"-",IF(AND($G178=$B$13+1,$I178=$A$10),INDEX(T_Activities[],$I$11+$F178,4),"-"))</f>
        <v>-</v>
      </c>
      <c r="B178" s="147" t="str">
        <f>IF(ISERROR(INDEX(T_Activities[],$I$11+$F178,5)),"-",IF(AND($G178=$B$13+1,$I178=$A$10),INDEX(T_Activities[],$I$11+$F178,5),"-"))</f>
        <v>-</v>
      </c>
      <c r="C178" s="148" t="str">
        <f>IF(ISERROR(INDEX(T_Activities[],$I$11+$F178,2)),"-",IF(AND($G178=$B$13+1,$I178=$A$10),INDEX(T_Activities[],$I$11+$F178,2),"-"))</f>
        <v>-</v>
      </c>
      <c r="D178" s="79" t="str">
        <f>IF(ISERROR(INDEX(T_Activities[],$I$11+$F178,6)),"-",IF(AND($G178=$B$13+1,$I178=$A$10),INDEX(T_Activities[],$I$11+$F178,6),"-"))</f>
        <v>-</v>
      </c>
      <c r="E178" s="15" t="str">
        <f>IF(ISERROR(INDEX(T_Activities[],$I$11+$F178,7)),"-",IF(AND($G178=$B$13+1,$I178=$A$10),INDEX(T_Activities[],$I$11+$F178,7),"-"))</f>
        <v>-</v>
      </c>
      <c r="F178" s="192">
        <v>56</v>
      </c>
      <c r="G178" s="193" t="e">
        <f>INDEX(T_Activities[[Week]:[Tasks]],$I$11+F178,1)</f>
        <v>#N/A</v>
      </c>
      <c r="H178" s="188" t="e">
        <f>IF(G178=$B$13+1,INDEX(T_Activities[],$I$11+$F178,6),"-")</f>
        <v>#N/A</v>
      </c>
      <c r="I178" s="188" t="e">
        <f>IF(G178=$B$13+1,INDEX(T_Activities[],$I$11+F178,12),"-")</f>
        <v>#N/A</v>
      </c>
      <c r="J178" s="10"/>
      <c r="K178" s="10"/>
      <c r="L178" s="10"/>
      <c r="M178" s="10"/>
      <c r="N178" s="10"/>
      <c r="O178" s="10"/>
      <c r="P178" s="10"/>
      <c r="Q178" s="10"/>
      <c r="R178" s="10"/>
      <c r="S178" s="10"/>
      <c r="T178" s="10"/>
    </row>
    <row r="179" spans="1:20">
      <c r="A179" s="146" t="str">
        <f>IF(ISERROR(INDEX(T_Activities[],$I$11+$F179,4)),"-",IF(AND($G179=$B$13+1,$I179=$A$10),INDEX(T_Activities[],$I$11+$F179,4),"-"))</f>
        <v>-</v>
      </c>
      <c r="B179" s="147" t="str">
        <f>IF(ISERROR(INDEX(T_Activities[],$I$11+$F179,5)),"-",IF(AND($G179=$B$13+1,$I179=$A$10),INDEX(T_Activities[],$I$11+$F179,5),"-"))</f>
        <v>-</v>
      </c>
      <c r="C179" s="148" t="str">
        <f>IF(ISERROR(INDEX(T_Activities[],$I$11+$F179,2)),"-",IF(AND($G179=$B$13+1,$I179=$A$10),INDEX(T_Activities[],$I$11+$F179,2),"-"))</f>
        <v>-</v>
      </c>
      <c r="D179" s="79" t="str">
        <f>IF(ISERROR(INDEX(T_Activities[],$I$11+$F179,6)),"-",IF(AND($G179=$B$13+1,$I179=$A$10),INDEX(T_Activities[],$I$11+$F179,6),"-"))</f>
        <v>-</v>
      </c>
      <c r="E179" s="15" t="str">
        <f>IF(ISERROR(INDEX(T_Activities[],$I$11+$F179,7)),"-",IF(AND($G179=$B$13+1,$I179=$A$10),INDEX(T_Activities[],$I$11+$F179,7),"-"))</f>
        <v>-</v>
      </c>
      <c r="F179" s="192">
        <v>57</v>
      </c>
      <c r="G179" s="193" t="e">
        <f>INDEX(T_Activities[[Week]:[Tasks]],$I$11+F179,1)</f>
        <v>#N/A</v>
      </c>
      <c r="H179" s="188" t="e">
        <f>IF(G179=$B$13+1,INDEX(T_Activities[],$I$11+$F179,6),"-")</f>
        <v>#N/A</v>
      </c>
      <c r="I179" s="188" t="e">
        <f>IF(G179=$B$13+1,INDEX(T_Activities[],$I$11+F179,12),"-")</f>
        <v>#N/A</v>
      </c>
      <c r="J179" s="10"/>
      <c r="K179" s="10"/>
      <c r="L179" s="10"/>
      <c r="M179" s="10"/>
      <c r="N179" s="10"/>
      <c r="O179" s="10"/>
      <c r="P179" s="10"/>
      <c r="Q179" s="10"/>
      <c r="R179" s="10"/>
      <c r="S179" s="10"/>
      <c r="T179" s="10"/>
    </row>
    <row r="180" spans="1:20">
      <c r="A180" s="146" t="str">
        <f>IF(ISERROR(INDEX(T_Activities[],$I$11+$F180,4)),"-",IF(AND($G180=$B$13+1,$I180=$A$10),INDEX(T_Activities[],$I$11+$F180,4),"-"))</f>
        <v>-</v>
      </c>
      <c r="B180" s="147" t="str">
        <f>IF(ISERROR(INDEX(T_Activities[],$I$11+$F180,5)),"-",IF(AND($G180=$B$13+1,$I180=$A$10),INDEX(T_Activities[],$I$11+$F180,5),"-"))</f>
        <v>-</v>
      </c>
      <c r="C180" s="148" t="str">
        <f>IF(ISERROR(INDEX(T_Activities[],$I$11+$F180,2)),"-",IF(AND($G180=$B$13+1,$I180=$A$10),INDEX(T_Activities[],$I$11+$F180,2),"-"))</f>
        <v>-</v>
      </c>
      <c r="D180" s="79" t="str">
        <f>IF(ISERROR(INDEX(T_Activities[],$I$11+$F180,6)),"-",IF(AND($G180=$B$13+1,$I180=$A$10),INDEX(T_Activities[],$I$11+$F180,6),"-"))</f>
        <v>-</v>
      </c>
      <c r="E180" s="15" t="str">
        <f>IF(ISERROR(INDEX(T_Activities[],$I$11+$F180,7)),"-",IF(AND($G180=$B$13+1,$I180=$A$10),INDEX(T_Activities[],$I$11+$F180,7),"-"))</f>
        <v>-</v>
      </c>
      <c r="F180" s="192">
        <v>58</v>
      </c>
      <c r="G180" s="193" t="e">
        <f>INDEX(T_Activities[[Week]:[Tasks]],$I$11+F180,1)</f>
        <v>#N/A</v>
      </c>
      <c r="H180" s="188" t="e">
        <f>IF(G180=$B$13+1,INDEX(T_Activities[],$I$11+$F180,6),"-")</f>
        <v>#N/A</v>
      </c>
      <c r="I180" s="188" t="e">
        <f>IF(G180=$B$13+1,INDEX(T_Activities[],$I$11+F180,12),"-")</f>
        <v>#N/A</v>
      </c>
      <c r="J180" s="10"/>
      <c r="K180" s="10"/>
      <c r="L180" s="10"/>
      <c r="M180" s="10"/>
      <c r="N180" s="10"/>
      <c r="O180" s="10"/>
      <c r="P180" s="10"/>
      <c r="Q180" s="10"/>
      <c r="R180" s="10"/>
      <c r="S180" s="10"/>
      <c r="T180" s="10"/>
    </row>
    <row r="181" spans="1:20">
      <c r="A181" s="146" t="str">
        <f>IF(ISERROR(INDEX(T_Activities[],$I$11+$F181,4)),"-",IF(AND($G181=$B$13+1,$I181=$A$10),INDEX(T_Activities[],$I$11+$F181,4),"-"))</f>
        <v>-</v>
      </c>
      <c r="B181" s="147" t="str">
        <f>IF(ISERROR(INDEX(T_Activities[],$I$11+$F181,5)),"-",IF(AND($G181=$B$13+1,$I181=$A$10),INDEX(T_Activities[],$I$11+$F181,5),"-"))</f>
        <v>-</v>
      </c>
      <c r="C181" s="148" t="str">
        <f>IF(ISERROR(INDEX(T_Activities[],$I$11+$F181,2)),"-",IF(AND($G181=$B$13+1,$I181=$A$10),INDEX(T_Activities[],$I$11+$F181,2),"-"))</f>
        <v>-</v>
      </c>
      <c r="D181" s="79" t="str">
        <f>IF(ISERROR(INDEX(T_Activities[],$I$11+$F181,6)),"-",IF(AND($G181=$B$13+1,$I181=$A$10),INDEX(T_Activities[],$I$11+$F181,6),"-"))</f>
        <v>-</v>
      </c>
      <c r="E181" s="15" t="str">
        <f>IF(ISERROR(INDEX(T_Activities[],$I$11+$F181,7)),"-",IF(AND($G181=$B$13+1,$I181=$A$10),INDEX(T_Activities[],$I$11+$F181,7),"-"))</f>
        <v>-</v>
      </c>
      <c r="F181" s="192">
        <v>59</v>
      </c>
      <c r="G181" s="193" t="e">
        <f>INDEX(T_Activities[[Week]:[Tasks]],$I$11+F181,1)</f>
        <v>#N/A</v>
      </c>
      <c r="H181" s="188" t="e">
        <f>IF(G181=$B$13+1,INDEX(T_Activities[],$I$11+$F181,6),"-")</f>
        <v>#N/A</v>
      </c>
      <c r="I181" s="188" t="e">
        <f>IF(G181=$B$13+1,INDEX(T_Activities[],$I$11+F181,12),"-")</f>
        <v>#N/A</v>
      </c>
      <c r="J181" s="10"/>
      <c r="K181" s="10"/>
      <c r="L181" s="10"/>
      <c r="M181" s="10"/>
      <c r="N181" s="10"/>
      <c r="O181" s="10"/>
      <c r="P181" s="10"/>
      <c r="Q181" s="10"/>
      <c r="R181" s="10"/>
      <c r="S181" s="10"/>
      <c r="T181" s="10"/>
    </row>
    <row r="182" spans="1:20">
      <c r="A182" s="146" t="str">
        <f>IF(ISERROR(INDEX(T_Activities[],$I$11+$F182,4)),"-",IF(AND($G182=$B$13+1,$I182=$A$10),INDEX(T_Activities[],$I$11+$F182,4),"-"))</f>
        <v>-</v>
      </c>
      <c r="B182" s="147" t="str">
        <f>IF(ISERROR(INDEX(T_Activities[],$I$11+$F182,5)),"-",IF(AND($G182=$B$13+1,$I182=$A$10),INDEX(T_Activities[],$I$11+$F182,5),"-"))</f>
        <v>-</v>
      </c>
      <c r="C182" s="148" t="str">
        <f>IF(ISERROR(INDEX(T_Activities[],$I$11+$F182,2)),"-",IF(AND($G182=$B$13+1,$I182=$A$10),INDEX(T_Activities[],$I$11+$F182,2),"-"))</f>
        <v>-</v>
      </c>
      <c r="D182" s="79" t="str">
        <f>IF(ISERROR(INDEX(T_Activities[],$I$11+$F182,6)),"-",IF(AND($G182=$B$13+1,$I182=$A$10),INDEX(T_Activities[],$I$11+$F182,6),"-"))</f>
        <v>-</v>
      </c>
      <c r="E182" s="15" t="str">
        <f>IF(ISERROR(INDEX(T_Activities[],$I$11+$F182,7)),"-",IF(AND($G182=$B$13+1,$I182=$A$10),INDEX(T_Activities[],$I$11+$F182,7),"-"))</f>
        <v>-</v>
      </c>
      <c r="F182" s="192">
        <v>60</v>
      </c>
      <c r="G182" s="193" t="e">
        <f>INDEX(T_Activities[[Week]:[Tasks]],$I$11+F182,1)</f>
        <v>#N/A</v>
      </c>
      <c r="H182" s="188" t="e">
        <f>IF(G182=$B$13+1,INDEX(T_Activities[],$I$11+$F182,6),"-")</f>
        <v>#N/A</v>
      </c>
      <c r="I182" s="188" t="e">
        <f>IF(G182=$B$13+1,INDEX(T_Activities[],$I$11+F182,12),"-")</f>
        <v>#N/A</v>
      </c>
      <c r="J182" s="10"/>
      <c r="K182" s="10"/>
      <c r="L182" s="10"/>
      <c r="M182" s="10"/>
      <c r="N182" s="10"/>
      <c r="O182" s="10"/>
      <c r="P182" s="10"/>
      <c r="Q182" s="10"/>
      <c r="R182" s="10"/>
      <c r="S182" s="10"/>
      <c r="T182" s="10"/>
    </row>
    <row r="183" spans="1:20">
      <c r="A183" s="146" t="str">
        <f>IF(ISERROR(INDEX(T_Activities[],$I$11+$F183,4)),"-",IF(AND($G183=$B$13+1,$I183=$A$10),INDEX(T_Activities[],$I$11+$F183,4),"-"))</f>
        <v>-</v>
      </c>
      <c r="B183" s="147" t="str">
        <f>IF(ISERROR(INDEX(T_Activities[],$I$11+$F183,5)),"-",IF(AND($G183=$B$13+1,$I183=$A$10),INDEX(T_Activities[],$I$11+$F183,5),"-"))</f>
        <v>-</v>
      </c>
      <c r="C183" s="148" t="str">
        <f>IF(ISERROR(INDEX(T_Activities[],$I$11+$F183,2)),"-",IF(AND($G183=$B$13+1,$I183=$A$10),INDEX(T_Activities[],$I$11+$F183,2),"-"))</f>
        <v>-</v>
      </c>
      <c r="D183" s="79" t="str">
        <f>IF(ISERROR(INDEX(T_Activities[],$I$11+$F183,6)),"-",IF(AND($G183=$B$13+1,$I183=$A$10),INDEX(T_Activities[],$I$11+$F183,6),"-"))</f>
        <v>-</v>
      </c>
      <c r="E183" s="15" t="str">
        <f>IF(ISERROR(INDEX(T_Activities[],$I$11+$F183,7)),"-",IF(AND($G183=$B$13+1,$I183=$A$10),INDEX(T_Activities[],$I$11+$F183,7),"-"))</f>
        <v>-</v>
      </c>
      <c r="F183" s="192">
        <v>61</v>
      </c>
      <c r="G183" s="193" t="e">
        <f>INDEX(T_Activities[[Week]:[Tasks]],$I$11+F183,1)</f>
        <v>#N/A</v>
      </c>
      <c r="H183" s="188" t="e">
        <f>IF(G183=$B$13+1,INDEX(T_Activities[],$I$11+$F183,6),"-")</f>
        <v>#N/A</v>
      </c>
      <c r="I183" s="188" t="e">
        <f>IF(G183=$B$13+1,INDEX(T_Activities[],$I$11+F183,12),"-")</f>
        <v>#N/A</v>
      </c>
      <c r="J183" s="10"/>
      <c r="K183" s="10"/>
      <c r="L183" s="10"/>
      <c r="M183" s="10"/>
      <c r="N183" s="10"/>
      <c r="O183" s="10"/>
      <c r="P183" s="10"/>
      <c r="Q183" s="10"/>
      <c r="R183" s="10"/>
      <c r="S183" s="10"/>
      <c r="T183" s="10"/>
    </row>
    <row r="184" spans="1:20">
      <c r="A184" s="146" t="str">
        <f>IF(ISERROR(INDEX(T_Activities[],$I$11+$F184,4)),"-",IF(AND($G184=$B$13+1,$I184=$A$10),INDEX(T_Activities[],$I$11+$F184,4),"-"))</f>
        <v>-</v>
      </c>
      <c r="B184" s="147" t="str">
        <f>IF(ISERROR(INDEX(T_Activities[],$I$11+$F184,5)),"-",IF(AND($G184=$B$13+1,$I184=$A$10),INDEX(T_Activities[],$I$11+$F184,5),"-"))</f>
        <v>-</v>
      </c>
      <c r="C184" s="148" t="str">
        <f>IF(ISERROR(INDEX(T_Activities[],$I$11+$F184,2)),"-",IF(AND($G184=$B$13+1,$I184=$A$10),INDEX(T_Activities[],$I$11+$F184,2),"-"))</f>
        <v>-</v>
      </c>
      <c r="D184" s="79" t="str">
        <f>IF(ISERROR(INDEX(T_Activities[],$I$11+$F184,6)),"-",IF(AND($G184=$B$13+1,$I184=$A$10),INDEX(T_Activities[],$I$11+$F184,6),"-"))</f>
        <v>-</v>
      </c>
      <c r="E184" s="15" t="str">
        <f>IF(ISERROR(INDEX(T_Activities[],$I$11+$F184,7)),"-",IF(AND($G184=$B$13+1,$I184=$A$10),INDEX(T_Activities[],$I$11+$F184,7),"-"))</f>
        <v>-</v>
      </c>
      <c r="F184" s="192">
        <v>62</v>
      </c>
      <c r="G184" s="193" t="e">
        <f>INDEX(T_Activities[[Week]:[Tasks]],$I$11+F184,1)</f>
        <v>#N/A</v>
      </c>
      <c r="H184" s="188" t="e">
        <f>IF(G184=$B$13+1,INDEX(T_Activities[],$I$11+$F184,6),"-")</f>
        <v>#N/A</v>
      </c>
      <c r="I184" s="188" t="e">
        <f>IF(G184=$B$13+1,INDEX(T_Activities[],$I$11+F184,12),"-")</f>
        <v>#N/A</v>
      </c>
      <c r="J184" s="10"/>
      <c r="K184" s="10"/>
      <c r="L184" s="10"/>
      <c r="M184" s="10"/>
      <c r="N184" s="10"/>
      <c r="O184" s="10"/>
      <c r="P184" s="10"/>
      <c r="Q184" s="10"/>
      <c r="R184" s="10"/>
      <c r="S184" s="10"/>
      <c r="T184" s="10"/>
    </row>
    <row r="185" spans="1:20">
      <c r="A185" s="146" t="str">
        <f>IF(ISERROR(INDEX(T_Activities[],$I$11+$F185,4)),"-",IF(AND($G185=$B$13+1,$I185=$A$10),INDEX(T_Activities[],$I$11+$F185,4),"-"))</f>
        <v>-</v>
      </c>
      <c r="B185" s="147" t="str">
        <f>IF(ISERROR(INDEX(T_Activities[],$I$11+$F185,5)),"-",IF(AND($G185=$B$13+1,$I185=$A$10),INDEX(T_Activities[],$I$11+$F185,5),"-"))</f>
        <v>-</v>
      </c>
      <c r="C185" s="148" t="str">
        <f>IF(ISERROR(INDEX(T_Activities[],$I$11+$F185,2)),"-",IF(AND($G185=$B$13+1,$I185=$A$10),INDEX(T_Activities[],$I$11+$F185,2),"-"))</f>
        <v>-</v>
      </c>
      <c r="D185" s="79" t="str">
        <f>IF(ISERROR(INDEX(T_Activities[],$I$11+$F185,6)),"-",IF(AND($G185=$B$13+1,$I185=$A$10),INDEX(T_Activities[],$I$11+$F185,6),"-"))</f>
        <v>-</v>
      </c>
      <c r="E185" s="15" t="str">
        <f>IF(ISERROR(INDEX(T_Activities[],$I$11+$F185,7)),"-",IF(AND($G185=$B$13+1,$I185=$A$10),INDEX(T_Activities[],$I$11+$F185,7),"-"))</f>
        <v>-</v>
      </c>
      <c r="F185" s="192">
        <v>63</v>
      </c>
      <c r="G185" s="193" t="e">
        <f>INDEX(T_Activities[[Week]:[Tasks]],$I$11+F185,1)</f>
        <v>#N/A</v>
      </c>
      <c r="H185" s="188" t="e">
        <f>IF(G185=$B$13+1,INDEX(T_Activities[],$I$11+$F185,6),"-")</f>
        <v>#N/A</v>
      </c>
      <c r="I185" s="188" t="e">
        <f>IF(G185=$B$13+1,INDEX(T_Activities[],$I$11+F185,12),"-")</f>
        <v>#N/A</v>
      </c>
      <c r="J185" s="10"/>
      <c r="K185" s="10"/>
      <c r="L185" s="10"/>
      <c r="M185" s="10"/>
      <c r="N185" s="10"/>
      <c r="O185" s="10"/>
      <c r="P185" s="10"/>
      <c r="Q185" s="10"/>
      <c r="R185" s="10"/>
      <c r="S185" s="10"/>
      <c r="T185" s="10"/>
    </row>
    <row r="186" spans="1:20">
      <c r="A186" s="146" t="str">
        <f>IF(ISERROR(INDEX(T_Activities[],$I$11+$F186,4)),"-",IF(AND($G186=$B$13+1,$I186=$A$10),INDEX(T_Activities[],$I$11+$F186,4),"-"))</f>
        <v>-</v>
      </c>
      <c r="B186" s="147" t="str">
        <f>IF(ISERROR(INDEX(T_Activities[],$I$11+$F186,5)),"-",IF(AND($G186=$B$13+1,$I186=$A$10),INDEX(T_Activities[],$I$11+$F186,5),"-"))</f>
        <v>-</v>
      </c>
      <c r="C186" s="148" t="str">
        <f>IF(ISERROR(INDEX(T_Activities[],$I$11+$F186,2)),"-",IF(AND($G186=$B$13+1,$I186=$A$10),INDEX(T_Activities[],$I$11+$F186,2),"-"))</f>
        <v>-</v>
      </c>
      <c r="D186" s="79" t="str">
        <f>IF(ISERROR(INDEX(T_Activities[],$I$11+$F186,6)),"-",IF(AND($G186=$B$13+1,$I186=$A$10),INDEX(T_Activities[],$I$11+$F186,6),"-"))</f>
        <v>-</v>
      </c>
      <c r="E186" s="15" t="str">
        <f>IF(ISERROR(INDEX(T_Activities[],$I$11+$F186,7)),"-",IF(AND($G186=$B$13+1,$I186=$A$10),INDEX(T_Activities[],$I$11+$F186,7),"-"))</f>
        <v>-</v>
      </c>
      <c r="F186" s="192">
        <v>64</v>
      </c>
      <c r="G186" s="193" t="e">
        <f>INDEX(T_Activities[[Week]:[Tasks]],$I$11+F186,1)</f>
        <v>#N/A</v>
      </c>
      <c r="H186" s="188" t="e">
        <f>IF(G186=$B$13+1,INDEX(T_Activities[],$I$11+$F186,6),"-")</f>
        <v>#N/A</v>
      </c>
      <c r="I186" s="188" t="e">
        <f>IF(G186=$B$13+1,INDEX(T_Activities[],$I$11+F186,12),"-")</f>
        <v>#N/A</v>
      </c>
      <c r="J186" s="10"/>
      <c r="K186" s="10"/>
      <c r="L186" s="10"/>
      <c r="M186" s="10"/>
      <c r="N186" s="10"/>
      <c r="O186" s="10"/>
      <c r="P186" s="10"/>
      <c r="Q186" s="10"/>
      <c r="R186" s="10"/>
      <c r="S186" s="10"/>
      <c r="T186" s="10"/>
    </row>
    <row r="187" spans="1:20">
      <c r="A187" s="146" t="str">
        <f>IF(ISERROR(INDEX(T_Activities[],$I$11+$F187,4)),"-",IF(AND($G187=$B$13+1,$I187=$A$10),INDEX(T_Activities[],$I$11+$F187,4),"-"))</f>
        <v>-</v>
      </c>
      <c r="B187" s="147" t="str">
        <f>IF(ISERROR(INDEX(T_Activities[],$I$11+$F187,5)),"-",IF(AND($G187=$B$13+1,$I187=$A$10),INDEX(T_Activities[],$I$11+$F187,5),"-"))</f>
        <v>-</v>
      </c>
      <c r="C187" s="148" t="str">
        <f>IF(ISERROR(INDEX(T_Activities[],$I$11+$F187,2)),"-",IF(AND($G187=$B$13+1,$I187=$A$10),INDEX(T_Activities[],$I$11+$F187,2),"-"))</f>
        <v>-</v>
      </c>
      <c r="D187" s="79" t="str">
        <f>IF(ISERROR(INDEX(T_Activities[],$I$11+$F187,6)),"-",IF(AND($G187=$B$13+1,$I187=$A$10),INDEX(T_Activities[],$I$11+$F187,6),"-"))</f>
        <v>-</v>
      </c>
      <c r="E187" s="15" t="str">
        <f>IF(ISERROR(INDEX(T_Activities[],$I$11+$F187,7)),"-",IF(AND($G187=$B$13+1,$I187=$A$10),INDEX(T_Activities[],$I$11+$F187,7),"-"))</f>
        <v>-</v>
      </c>
      <c r="F187" s="192">
        <v>65</v>
      </c>
      <c r="G187" s="193" t="e">
        <f>INDEX(T_Activities[[Week]:[Tasks]],$I$11+F187,1)</f>
        <v>#N/A</v>
      </c>
      <c r="H187" s="188" t="e">
        <f>IF(G187=$B$13+1,INDEX(T_Activities[],$I$11+$F187,6),"-")</f>
        <v>#N/A</v>
      </c>
      <c r="I187" s="188" t="e">
        <f>IF(G187=$B$13+1,INDEX(T_Activities[],$I$11+F187,12),"-")</f>
        <v>#N/A</v>
      </c>
      <c r="J187" s="10"/>
      <c r="K187" s="10"/>
      <c r="L187" s="10"/>
      <c r="M187" s="10"/>
      <c r="N187" s="10"/>
      <c r="O187" s="10"/>
      <c r="P187" s="10"/>
      <c r="Q187" s="10"/>
      <c r="R187" s="10"/>
      <c r="S187" s="10"/>
      <c r="T187" s="10"/>
    </row>
    <row r="188" spans="1:20">
      <c r="A188" s="146" t="str">
        <f>IF(ISERROR(INDEX(T_Activities[],$I$11+$F188,4)),"-",IF(AND($G188=$B$13+1,$I188=$A$10),INDEX(T_Activities[],$I$11+$F188,4),"-"))</f>
        <v>-</v>
      </c>
      <c r="B188" s="147" t="str">
        <f>IF(ISERROR(INDEX(T_Activities[],$I$11+$F188,5)),"-",IF(AND($G188=$B$13+1,$I188=$A$10),INDEX(T_Activities[],$I$11+$F188,5),"-"))</f>
        <v>-</v>
      </c>
      <c r="C188" s="148" t="str">
        <f>IF(ISERROR(INDEX(T_Activities[],$I$11+$F188,2)),"-",IF(AND($G188=$B$13+1,$I188=$A$10),INDEX(T_Activities[],$I$11+$F188,2),"-"))</f>
        <v>-</v>
      </c>
      <c r="D188" s="79" t="str">
        <f>IF(ISERROR(INDEX(T_Activities[],$I$11+$F188,6)),"-",IF(AND($G188=$B$13+1,$I188=$A$10),INDEX(T_Activities[],$I$11+$F188,6),"-"))</f>
        <v>-</v>
      </c>
      <c r="E188" s="15" t="str">
        <f>IF(ISERROR(INDEX(T_Activities[],$I$11+$F188,7)),"-",IF(AND($G188=$B$13+1,$I188=$A$10),INDEX(T_Activities[],$I$11+$F188,7),"-"))</f>
        <v>-</v>
      </c>
      <c r="F188" s="192">
        <v>66</v>
      </c>
      <c r="G188" s="193" t="e">
        <f>INDEX(T_Activities[[Week]:[Tasks]],$I$11+F188,1)</f>
        <v>#N/A</v>
      </c>
      <c r="H188" s="188" t="e">
        <f>IF(G188=$B$13+1,INDEX(T_Activities[],$I$11+$F188,6),"-")</f>
        <v>#N/A</v>
      </c>
      <c r="I188" s="188" t="e">
        <f>IF(G188=$B$13+1,INDEX(T_Activities[],$I$11+F188,12),"-")</f>
        <v>#N/A</v>
      </c>
      <c r="J188" s="10"/>
      <c r="K188" s="10"/>
      <c r="L188" s="10"/>
      <c r="M188" s="10"/>
      <c r="N188" s="10"/>
      <c r="O188" s="10"/>
      <c r="P188" s="10"/>
      <c r="Q188" s="10"/>
      <c r="R188" s="10"/>
      <c r="S188" s="10"/>
      <c r="T188" s="10"/>
    </row>
    <row r="189" spans="1:20">
      <c r="A189" s="146" t="str">
        <f>IF(ISERROR(INDEX(T_Activities[],$I$11+$F189,4)),"-",IF(AND($G189=$B$13+1,$I189=$A$10),INDEX(T_Activities[],$I$11+$F189,4),"-"))</f>
        <v>-</v>
      </c>
      <c r="B189" s="147" t="str">
        <f>IF(ISERROR(INDEX(T_Activities[],$I$11+$F189,5)),"-",IF(AND($G189=$B$13+1,$I189=$A$10),INDEX(T_Activities[],$I$11+$F189,5),"-"))</f>
        <v>-</v>
      </c>
      <c r="C189" s="148" t="str">
        <f>IF(ISERROR(INDEX(T_Activities[],$I$11+$F189,2)),"-",IF(AND($G189=$B$13+1,$I189=$A$10),INDEX(T_Activities[],$I$11+$F189,2),"-"))</f>
        <v>-</v>
      </c>
      <c r="D189" s="79" t="str">
        <f>IF(ISERROR(INDEX(T_Activities[],$I$11+$F189,6)),"-",IF(AND($G189=$B$13+1,$I189=$A$10),INDEX(T_Activities[],$I$11+$F189,6),"-"))</f>
        <v>-</v>
      </c>
      <c r="E189" s="15" t="str">
        <f>IF(ISERROR(INDEX(T_Activities[],$I$11+$F189,7)),"-",IF(AND($G189=$B$13+1,$I189=$A$10),INDEX(T_Activities[],$I$11+$F189,7),"-"))</f>
        <v>-</v>
      </c>
      <c r="F189" s="192">
        <v>67</v>
      </c>
      <c r="G189" s="193" t="e">
        <f>INDEX(T_Activities[[Week]:[Tasks]],$I$11+F189,1)</f>
        <v>#N/A</v>
      </c>
      <c r="H189" s="188" t="e">
        <f>IF(G189=$B$13+1,INDEX(T_Activities[],$I$11+$F189,6),"-")</f>
        <v>#N/A</v>
      </c>
      <c r="I189" s="188" t="e">
        <f>IF(G189=$B$13+1,INDEX(T_Activities[],$I$11+F189,12),"-")</f>
        <v>#N/A</v>
      </c>
      <c r="J189" s="10"/>
      <c r="K189" s="10"/>
      <c r="L189" s="10"/>
      <c r="M189" s="10"/>
      <c r="N189" s="10"/>
      <c r="O189" s="10"/>
      <c r="P189" s="10"/>
      <c r="Q189" s="10"/>
      <c r="R189" s="10"/>
      <c r="S189" s="10"/>
      <c r="T189" s="10"/>
    </row>
    <row r="190" spans="1:20">
      <c r="A190" s="146" t="str">
        <f>IF(ISERROR(INDEX(T_Activities[],$I$11+$F190,4)),"-",IF(AND($G190=$B$13+1,$I190=$A$10),INDEX(T_Activities[],$I$11+$F190,4),"-"))</f>
        <v>-</v>
      </c>
      <c r="B190" s="147" t="str">
        <f>IF(ISERROR(INDEX(T_Activities[],$I$11+$F190,5)),"-",IF(AND($G190=$B$13+1,$I190=$A$10),INDEX(T_Activities[],$I$11+$F190,5),"-"))</f>
        <v>-</v>
      </c>
      <c r="C190" s="148" t="str">
        <f>IF(ISERROR(INDEX(T_Activities[],$I$11+$F190,2)),"-",IF(AND($G190=$B$13+1,$I190=$A$10),INDEX(T_Activities[],$I$11+$F190,2),"-"))</f>
        <v>-</v>
      </c>
      <c r="D190" s="79" t="str">
        <f>IF(ISERROR(INDEX(T_Activities[],$I$11+$F190,6)),"-",IF(AND($G190=$B$13+1,$I190=$A$10),INDEX(T_Activities[],$I$11+$F190,6),"-"))</f>
        <v>-</v>
      </c>
      <c r="E190" s="15" t="str">
        <f>IF(ISERROR(INDEX(T_Activities[],$I$11+$F190,7)),"-",IF(AND($G190=$B$13+1,$I190=$A$10),INDEX(T_Activities[],$I$11+$F190,7),"-"))</f>
        <v>-</v>
      </c>
      <c r="F190" s="192">
        <v>68</v>
      </c>
      <c r="G190" s="193" t="e">
        <f>INDEX(T_Activities[[Week]:[Tasks]],$I$11+F190,1)</f>
        <v>#N/A</v>
      </c>
      <c r="H190" s="188" t="e">
        <f>IF(G190=$B$13+1,INDEX(T_Activities[],$I$11+$F190,6),"-")</f>
        <v>#N/A</v>
      </c>
      <c r="I190" s="188" t="e">
        <f>IF(G190=$B$13+1,INDEX(T_Activities[],$I$11+F190,12),"-")</f>
        <v>#N/A</v>
      </c>
      <c r="J190" s="10"/>
      <c r="K190" s="10"/>
      <c r="L190" s="10"/>
      <c r="M190" s="10"/>
      <c r="N190" s="10"/>
      <c r="O190" s="10"/>
      <c r="P190" s="10"/>
      <c r="Q190" s="10"/>
      <c r="R190" s="10"/>
      <c r="S190" s="10"/>
      <c r="T190" s="10"/>
    </row>
    <row r="191" spans="1:20">
      <c r="A191" s="146" t="str">
        <f>IF(ISERROR(INDEX(T_Activities[],$I$11+$F191,4)),"-",IF(AND($G191=$B$13+1,$I191=$A$10),INDEX(T_Activities[],$I$11+$F191,4),"-"))</f>
        <v>-</v>
      </c>
      <c r="B191" s="147" t="str">
        <f>IF(ISERROR(INDEX(T_Activities[],$I$11+$F191,5)),"-",IF(AND($G191=$B$13+1,$I191=$A$10),INDEX(T_Activities[],$I$11+$F191,5),"-"))</f>
        <v>-</v>
      </c>
      <c r="C191" s="148" t="str">
        <f>IF(ISERROR(INDEX(T_Activities[],$I$11+$F191,2)),"-",IF(AND($G191=$B$13+1,$I191=$A$10),INDEX(T_Activities[],$I$11+$F191,2),"-"))</f>
        <v>-</v>
      </c>
      <c r="D191" s="79" t="str">
        <f>IF(ISERROR(INDEX(T_Activities[],$I$11+$F191,6)),"-",IF(AND($G191=$B$13+1,$I191=$A$10),INDEX(T_Activities[],$I$11+$F191,6),"-"))</f>
        <v>-</v>
      </c>
      <c r="E191" s="15" t="str">
        <f>IF(ISERROR(INDEX(T_Activities[],$I$11+$F191,7)),"-",IF(AND($G191=$B$13+1,$I191=$A$10),INDEX(T_Activities[],$I$11+$F191,7),"-"))</f>
        <v>-</v>
      </c>
      <c r="F191" s="192">
        <v>69</v>
      </c>
      <c r="G191" s="193" t="e">
        <f>INDEX(T_Activities[[Week]:[Tasks]],$I$11+F191,1)</f>
        <v>#N/A</v>
      </c>
      <c r="H191" s="188" t="e">
        <f>IF(G191=$B$13+1,INDEX(T_Activities[],$I$11+$F191,6),"-")</f>
        <v>#N/A</v>
      </c>
      <c r="I191" s="188" t="e">
        <f>IF(G191=$B$13+1,INDEX(T_Activities[],$I$11+F191,12),"-")</f>
        <v>#N/A</v>
      </c>
      <c r="J191" s="10"/>
      <c r="K191" s="10"/>
      <c r="L191" s="10"/>
      <c r="M191" s="10"/>
      <c r="N191" s="10"/>
      <c r="O191" s="10"/>
      <c r="P191" s="10"/>
      <c r="Q191" s="10"/>
      <c r="R191" s="10"/>
      <c r="S191" s="10"/>
      <c r="T191" s="10"/>
    </row>
    <row r="192" spans="1:20">
      <c r="A192" s="146" t="str">
        <f>IF(ISERROR(INDEX(T_Activities[],$I$11+$F192,4)),"-",IF(AND($G192=$B$13+1,$I192=$A$10),INDEX(T_Activities[],$I$11+$F192,4),"-"))</f>
        <v>-</v>
      </c>
      <c r="B192" s="147" t="str">
        <f>IF(ISERROR(INDEX(T_Activities[],$I$11+$F192,5)),"-",IF(AND($G192=$B$13+1,$I192=$A$10),INDEX(T_Activities[],$I$11+$F192,5),"-"))</f>
        <v>-</v>
      </c>
      <c r="C192" s="148" t="str">
        <f>IF(ISERROR(INDEX(T_Activities[],$I$11+$F192,2)),"-",IF(AND($G192=$B$13+1,$I192=$A$10),INDEX(T_Activities[],$I$11+$F192,2),"-"))</f>
        <v>-</v>
      </c>
      <c r="D192" s="79" t="str">
        <f>IF(ISERROR(INDEX(T_Activities[],$I$11+$F192,6)),"-",IF(AND($G192=$B$13+1,$I192=$A$10),INDEX(T_Activities[],$I$11+$F192,6),"-"))</f>
        <v>-</v>
      </c>
      <c r="E192" s="15" t="str">
        <f>IF(ISERROR(INDEX(T_Activities[],$I$11+$F192,7)),"-",IF(AND($G192=$B$13+1,$I192=$A$10),INDEX(T_Activities[],$I$11+$F192,7),"-"))</f>
        <v>-</v>
      </c>
      <c r="F192" s="192">
        <v>70</v>
      </c>
      <c r="G192" s="193" t="e">
        <f>INDEX(T_Activities[[Week]:[Tasks]],$I$11+F192,1)</f>
        <v>#N/A</v>
      </c>
      <c r="H192" s="188" t="e">
        <f>IF(G192=$B$13+1,INDEX(T_Activities[],$I$11+$F192,6),"-")</f>
        <v>#N/A</v>
      </c>
      <c r="I192" s="188" t="e">
        <f>IF(G192=$B$13+1,INDEX(T_Activities[],$I$11+F192,12),"-")</f>
        <v>#N/A</v>
      </c>
      <c r="J192" s="10"/>
      <c r="K192" s="10"/>
      <c r="L192" s="10"/>
      <c r="M192" s="10"/>
      <c r="N192" s="10"/>
      <c r="O192" s="10"/>
      <c r="P192" s="10"/>
      <c r="Q192" s="10"/>
      <c r="R192" s="10"/>
      <c r="S192" s="10"/>
      <c r="T192" s="10"/>
    </row>
    <row r="193" spans="1:20">
      <c r="A193" s="146" t="str">
        <f>IF(ISERROR(INDEX(T_Activities[],$I$11+$F193,4)),"-",IF(AND($G193=$B$13+1,$I193=$A$10),INDEX(T_Activities[],$I$11+$F193,4),"-"))</f>
        <v>-</v>
      </c>
      <c r="B193" s="147" t="str">
        <f>IF(ISERROR(INDEX(T_Activities[],$I$11+$F193,5)),"-",IF(AND($G193=$B$13+1,$I193=$A$10),INDEX(T_Activities[],$I$11+$F193,5),"-"))</f>
        <v>-</v>
      </c>
      <c r="C193" s="148" t="str">
        <f>IF(ISERROR(INDEX(T_Activities[],$I$11+$F193,2)),"-",IF(AND($G193=$B$13+1,$I193=$A$10),INDEX(T_Activities[],$I$11+$F193,2),"-"))</f>
        <v>-</v>
      </c>
      <c r="D193" s="79" t="str">
        <f>IF(ISERROR(INDEX(T_Activities[],$I$11+$F193,6)),"-",IF(AND($G193=$B$13+1,$I193=$A$10),INDEX(T_Activities[],$I$11+$F193,6),"-"))</f>
        <v>-</v>
      </c>
      <c r="E193" s="15" t="str">
        <f>IF(ISERROR(INDEX(T_Activities[],$I$11+$F193,7)),"-",IF(AND($G193=$B$13+1,$I193=$A$10),INDEX(T_Activities[],$I$11+$F193,7),"-"))</f>
        <v>-</v>
      </c>
      <c r="F193" s="192">
        <v>71</v>
      </c>
      <c r="G193" s="193" t="e">
        <f>INDEX(T_Activities[[Week]:[Tasks]],$I$11+F193,1)</f>
        <v>#N/A</v>
      </c>
      <c r="H193" s="188" t="e">
        <f>IF(G193=$B$13+1,INDEX(T_Activities[],$I$11+$F193,6),"-")</f>
        <v>#N/A</v>
      </c>
      <c r="I193" s="188" t="e">
        <f>IF(G193=$B$13+1,INDEX(T_Activities[],$I$11+F193,12),"-")</f>
        <v>#N/A</v>
      </c>
      <c r="J193" s="10"/>
      <c r="K193" s="10"/>
      <c r="L193" s="10"/>
      <c r="M193" s="10"/>
      <c r="N193" s="10"/>
      <c r="O193" s="10"/>
      <c r="P193" s="10"/>
      <c r="Q193" s="10"/>
      <c r="R193" s="10"/>
      <c r="S193" s="10"/>
      <c r="T193" s="10"/>
    </row>
    <row r="194" spans="1:20">
      <c r="A194" s="146" t="str">
        <f>IF(ISERROR(INDEX(T_Activities[],$I$11+$F194,4)),"-",IF(AND($G194=$B$13+1,$I194=$A$10),INDEX(T_Activities[],$I$11+$F194,4),"-"))</f>
        <v>-</v>
      </c>
      <c r="B194" s="147" t="str">
        <f>IF(ISERROR(INDEX(T_Activities[],$I$11+$F194,5)),"-",IF(AND($G194=$B$13+1,$I194=$A$10),INDEX(T_Activities[],$I$11+$F194,5),"-"))</f>
        <v>-</v>
      </c>
      <c r="C194" s="148" t="str">
        <f>IF(ISERROR(INDEX(T_Activities[],$I$11+$F194,2)),"-",IF(AND($G194=$B$13+1,$I194=$A$10),INDEX(T_Activities[],$I$11+$F194,2),"-"))</f>
        <v>-</v>
      </c>
      <c r="D194" s="79" t="str">
        <f>IF(ISERROR(INDEX(T_Activities[],$I$11+$F194,6)),"-",IF(AND($G194=$B$13+1,$I194=$A$10),INDEX(T_Activities[],$I$11+$F194,6),"-"))</f>
        <v>-</v>
      </c>
      <c r="E194" s="15" t="str">
        <f>IF(ISERROR(INDEX(T_Activities[],$I$11+$F194,7)),"-",IF(AND($G194=$B$13+1,$I194=$A$10),INDEX(T_Activities[],$I$11+$F194,7),"-"))</f>
        <v>-</v>
      </c>
      <c r="F194" s="192">
        <v>72</v>
      </c>
      <c r="G194" s="193" t="e">
        <f>INDEX(T_Activities[[Week]:[Tasks]],$I$11+F194,1)</f>
        <v>#N/A</v>
      </c>
      <c r="H194" s="188" t="e">
        <f>IF(G194=$B$13+1,INDEX(T_Activities[],$I$11+$F194,6),"-")</f>
        <v>#N/A</v>
      </c>
      <c r="I194" s="188" t="e">
        <f>IF(G194=$B$13+1,INDEX(T_Activities[],$I$11+F194,12),"-")</f>
        <v>#N/A</v>
      </c>
      <c r="J194" s="10"/>
      <c r="K194" s="10"/>
      <c r="L194" s="10"/>
      <c r="M194" s="10"/>
      <c r="N194" s="10"/>
      <c r="O194" s="10"/>
      <c r="P194" s="10"/>
      <c r="Q194" s="10"/>
      <c r="R194" s="10"/>
      <c r="S194" s="10"/>
      <c r="T194" s="10"/>
    </row>
    <row r="195" spans="1:20">
      <c r="A195" s="146" t="str">
        <f>IF(ISERROR(INDEX(T_Activities[],$I$11+$F195,4)),"-",IF(AND($G195=$B$13+1,$I195=$A$10),INDEX(T_Activities[],$I$11+$F195,4),"-"))</f>
        <v>-</v>
      </c>
      <c r="B195" s="147" t="str">
        <f>IF(ISERROR(INDEX(T_Activities[],$I$11+$F195,5)),"-",IF(AND($G195=$B$13+1,$I195=$A$10),INDEX(T_Activities[],$I$11+$F195,5),"-"))</f>
        <v>-</v>
      </c>
      <c r="C195" s="148" t="str">
        <f>IF(ISERROR(INDEX(T_Activities[],$I$11+$F195,2)),"-",IF(AND($G195=$B$13+1,$I195=$A$10),INDEX(T_Activities[],$I$11+$F195,2),"-"))</f>
        <v>-</v>
      </c>
      <c r="D195" s="79" t="str">
        <f>IF(ISERROR(INDEX(T_Activities[],$I$11+$F195,6)),"-",IF(AND($G195=$B$13+1,$I195=$A$10),INDEX(T_Activities[],$I$11+$F195,6),"-"))</f>
        <v>-</v>
      </c>
      <c r="E195" s="15" t="str">
        <f>IF(ISERROR(INDEX(T_Activities[],$I$11+$F195,7)),"-",IF(AND($G195=$B$13+1,$I195=$A$10),INDEX(T_Activities[],$I$11+$F195,7),"-"))</f>
        <v>-</v>
      </c>
      <c r="F195" s="192">
        <v>73</v>
      </c>
      <c r="G195" s="193" t="e">
        <f>INDEX(T_Activities[[Week]:[Tasks]],$I$11+F195,1)</f>
        <v>#N/A</v>
      </c>
      <c r="H195" s="188" t="e">
        <f>IF(G195=$B$13+1,INDEX(T_Activities[],$I$11+$F195,6),"-")</f>
        <v>#N/A</v>
      </c>
      <c r="I195" s="188" t="e">
        <f>IF(G195=$B$13+1,INDEX(T_Activities[],$I$11+F195,12),"-")</f>
        <v>#N/A</v>
      </c>
      <c r="J195" s="10"/>
      <c r="K195" s="10"/>
      <c r="L195" s="10"/>
      <c r="M195" s="10"/>
      <c r="N195" s="10"/>
      <c r="O195" s="10"/>
      <c r="P195" s="10"/>
      <c r="Q195" s="10"/>
      <c r="R195" s="10"/>
      <c r="S195" s="10"/>
      <c r="T195" s="10"/>
    </row>
    <row r="196" spans="1:20">
      <c r="A196" s="146" t="str">
        <f>IF(ISERROR(INDEX(T_Activities[],$I$11+$F196,4)),"-",IF(AND($G196=$B$13+1,$I196=$A$10),INDEX(T_Activities[],$I$11+$F196,4),"-"))</f>
        <v>-</v>
      </c>
      <c r="B196" s="147" t="str">
        <f>IF(ISERROR(INDEX(T_Activities[],$I$11+$F196,5)),"-",IF(AND($G196=$B$13+1,$I196=$A$10),INDEX(T_Activities[],$I$11+$F196,5),"-"))</f>
        <v>-</v>
      </c>
      <c r="C196" s="148" t="str">
        <f>IF(ISERROR(INDEX(T_Activities[],$I$11+$F196,2)),"-",IF(AND($G196=$B$13+1,$I196=$A$10),INDEX(T_Activities[],$I$11+$F196,2),"-"))</f>
        <v>-</v>
      </c>
      <c r="D196" s="79" t="str">
        <f>IF(ISERROR(INDEX(T_Activities[],$I$11+$F196,6)),"-",IF(AND($G196=$B$13+1,$I196=$A$10),INDEX(T_Activities[],$I$11+$F196,6),"-"))</f>
        <v>-</v>
      </c>
      <c r="E196" s="15" t="str">
        <f>IF(ISERROR(INDEX(T_Activities[],$I$11+$F196,7)),"-",IF(AND($G196=$B$13+1,$I196=$A$10),INDEX(T_Activities[],$I$11+$F196,7),"-"))</f>
        <v>-</v>
      </c>
      <c r="F196" s="192">
        <v>74</v>
      </c>
      <c r="G196" s="193" t="e">
        <f>INDEX(T_Activities[[Week]:[Tasks]],$I$11+F196,1)</f>
        <v>#N/A</v>
      </c>
      <c r="H196" s="188" t="e">
        <f>IF(G196=$B$13+1,INDEX(T_Activities[],$I$11+$F196,6),"-")</f>
        <v>#N/A</v>
      </c>
      <c r="I196" s="188" t="e">
        <f>IF(G196=$B$13+1,INDEX(T_Activities[],$I$11+F196,12),"-")</f>
        <v>#N/A</v>
      </c>
      <c r="J196" s="10"/>
      <c r="K196" s="10"/>
      <c r="L196" s="10"/>
      <c r="M196" s="10"/>
      <c r="N196" s="10"/>
      <c r="O196" s="10"/>
      <c r="P196" s="10"/>
      <c r="Q196" s="10"/>
      <c r="R196" s="10"/>
      <c r="S196" s="10"/>
      <c r="T196" s="10"/>
    </row>
    <row r="197" spans="1:20">
      <c r="A197" s="146" t="str">
        <f>IF(ISERROR(INDEX(T_Activities[],$I$11+$F197,4)),"-",IF(AND($G197=$B$13+1,$I197=$A$10),INDEX(T_Activities[],$I$11+$F197,4),"-"))</f>
        <v>-</v>
      </c>
      <c r="B197" s="147" t="str">
        <f>IF(ISERROR(INDEX(T_Activities[],$I$11+$F197,5)),"-",IF(AND($G197=$B$13+1,$I197=$A$10),INDEX(T_Activities[],$I$11+$F197,5),"-"))</f>
        <v>-</v>
      </c>
      <c r="C197" s="148" t="str">
        <f>IF(ISERROR(INDEX(T_Activities[],$I$11+$F197,2)),"-",IF(AND($G197=$B$13+1,$I197=$A$10),INDEX(T_Activities[],$I$11+$F197,2),"-"))</f>
        <v>-</v>
      </c>
      <c r="D197" s="79" t="str">
        <f>IF(ISERROR(INDEX(T_Activities[],$I$11+$F197,6)),"-",IF(AND($G197=$B$13+1,$I197=$A$10),INDEX(T_Activities[],$I$11+$F197,6),"-"))</f>
        <v>-</v>
      </c>
      <c r="E197" s="15" t="str">
        <f>IF(ISERROR(INDEX(T_Activities[],$I$11+$F197,7)),"-",IF(AND($G197=$B$13+1,$I197=$A$10),INDEX(T_Activities[],$I$11+$F197,7),"-"))</f>
        <v>-</v>
      </c>
      <c r="F197" s="192">
        <v>75</v>
      </c>
      <c r="G197" s="193" t="e">
        <f>INDEX(T_Activities[[Week]:[Tasks]],$I$11+F197,1)</f>
        <v>#N/A</v>
      </c>
      <c r="H197" s="188" t="e">
        <f>IF(G197=$B$13+1,INDEX(T_Activities[],$I$11+$F197,6),"-")</f>
        <v>#N/A</v>
      </c>
      <c r="I197" s="188" t="e">
        <f>IF(G197=$B$13+1,INDEX(T_Activities[],$I$11+F197,12),"-")</f>
        <v>#N/A</v>
      </c>
      <c r="J197" s="10"/>
      <c r="K197" s="10"/>
      <c r="L197" s="10"/>
      <c r="M197" s="10"/>
      <c r="N197" s="10"/>
      <c r="O197" s="10"/>
      <c r="P197" s="10"/>
      <c r="Q197" s="10"/>
      <c r="R197" s="10"/>
      <c r="S197" s="10"/>
      <c r="T197" s="10"/>
    </row>
    <row r="198" spans="1:20">
      <c r="A198" s="146" t="str">
        <f>IF(ISERROR(INDEX(T_Activities[],$I$11+$F198,4)),"-",IF(AND($G198=$B$13+1,$I198=$A$10),INDEX(T_Activities[],$I$11+$F198,4),"-"))</f>
        <v>-</v>
      </c>
      <c r="B198" s="147" t="str">
        <f>IF(ISERROR(INDEX(T_Activities[],$I$11+$F198,5)),"-",IF(AND($G198=$B$13+1,$I198=$A$10),INDEX(T_Activities[],$I$11+$F198,5),"-"))</f>
        <v>-</v>
      </c>
      <c r="C198" s="148" t="str">
        <f>IF(ISERROR(INDEX(T_Activities[],$I$11+$F198,2)),"-",IF(AND($G198=$B$13+1,$I198=$A$10),INDEX(T_Activities[],$I$11+$F198,2),"-"))</f>
        <v>-</v>
      </c>
      <c r="D198" s="79" t="str">
        <f>IF(ISERROR(INDEX(T_Activities[],$I$11+$F198,6)),"-",IF(AND($G198=$B$13+1,$I198=$A$10),INDEX(T_Activities[],$I$11+$F198,6),"-"))</f>
        <v>-</v>
      </c>
      <c r="E198" s="15" t="str">
        <f>IF(ISERROR(INDEX(T_Activities[],$I$11+$F198,7)),"-",IF(AND($G198=$B$13+1,$I198=$A$10),INDEX(T_Activities[],$I$11+$F198,7),"-"))</f>
        <v>-</v>
      </c>
      <c r="F198" s="192">
        <v>76</v>
      </c>
      <c r="G198" s="193" t="e">
        <f>INDEX(T_Activities[[Week]:[Tasks]],$I$11+F198,1)</f>
        <v>#N/A</v>
      </c>
      <c r="H198" s="188" t="e">
        <f>IF(G198=$B$13+1,INDEX(T_Activities[],$I$11+$F198,6),"-")</f>
        <v>#N/A</v>
      </c>
      <c r="I198" s="188" t="e">
        <f>IF(G198=$B$13+1,INDEX(T_Activities[],$I$11+F198,12),"-")</f>
        <v>#N/A</v>
      </c>
      <c r="J198" s="10"/>
      <c r="K198" s="10"/>
      <c r="L198" s="10"/>
      <c r="M198" s="10"/>
      <c r="N198" s="10"/>
      <c r="O198" s="10"/>
      <c r="P198" s="10"/>
      <c r="Q198" s="10"/>
      <c r="R198" s="10"/>
      <c r="S198" s="10"/>
      <c r="T198" s="10"/>
    </row>
    <row r="199" spans="1:20">
      <c r="A199" s="146" t="str">
        <f>IF(ISERROR(INDEX(T_Activities[],$I$11+$F199,4)),"-",IF(AND($G199=$B$13+1,$I199=$A$10),INDEX(T_Activities[],$I$11+$F199,4),"-"))</f>
        <v>-</v>
      </c>
      <c r="B199" s="147" t="str">
        <f>IF(ISERROR(INDEX(T_Activities[],$I$11+$F199,5)),"-",IF(AND($G199=$B$13+1,$I199=$A$10),INDEX(T_Activities[],$I$11+$F199,5),"-"))</f>
        <v>-</v>
      </c>
      <c r="C199" s="148" t="str">
        <f>IF(ISERROR(INDEX(T_Activities[],$I$11+$F199,2)),"-",IF(AND($G199=$B$13+1,$I199=$A$10),INDEX(T_Activities[],$I$11+$F199,2),"-"))</f>
        <v>-</v>
      </c>
      <c r="D199" s="79" t="str">
        <f>IF(ISERROR(INDEX(T_Activities[],$I$11+$F199,6)),"-",IF(AND($G199=$B$13+1,$I199=$A$10),INDEX(T_Activities[],$I$11+$F199,6),"-"))</f>
        <v>-</v>
      </c>
      <c r="E199" s="15" t="str">
        <f>IF(ISERROR(INDEX(T_Activities[],$I$11+$F199,7)),"-",IF(AND($G199=$B$13+1,$I199=$A$10),INDEX(T_Activities[],$I$11+$F199,7),"-"))</f>
        <v>-</v>
      </c>
      <c r="F199" s="192">
        <v>77</v>
      </c>
      <c r="G199" s="193" t="e">
        <f>INDEX(T_Activities[[Week]:[Tasks]],$I$11+F199,1)</f>
        <v>#N/A</v>
      </c>
      <c r="H199" s="188" t="e">
        <f>IF(G199=$B$13+1,INDEX(T_Activities[],$I$11+$F199,6),"-")</f>
        <v>#N/A</v>
      </c>
      <c r="I199" s="188" t="e">
        <f>IF(G199=$B$13+1,INDEX(T_Activities[],$I$11+F199,12),"-")</f>
        <v>#N/A</v>
      </c>
      <c r="J199" s="10"/>
      <c r="K199" s="10"/>
      <c r="L199" s="10"/>
      <c r="M199" s="10"/>
      <c r="N199" s="10"/>
      <c r="O199" s="103"/>
      <c r="P199" s="10"/>
      <c r="Q199" s="10"/>
      <c r="R199" s="10"/>
      <c r="S199" s="10"/>
      <c r="T199" s="10"/>
    </row>
    <row r="200" spans="1:20">
      <c r="A200" s="146" t="str">
        <f>IF(ISERROR(INDEX(T_Activities[],$I$11+$F200,4)),"-",IF(AND($G200=$B$13+1,$I200=$A$10),INDEX(T_Activities[],$I$11+$F200,4),"-"))</f>
        <v>-</v>
      </c>
      <c r="B200" s="147" t="str">
        <f>IF(ISERROR(INDEX(T_Activities[],$I$11+$F200,5)),"-",IF(AND($G200=$B$13+1,$I200=$A$10),INDEX(T_Activities[],$I$11+$F200,5),"-"))</f>
        <v>-</v>
      </c>
      <c r="C200" s="148" t="str">
        <f>IF(ISERROR(INDEX(T_Activities[],$I$11+$F200,2)),"-",IF(AND($G200=$B$13+1,$I200=$A$10),INDEX(T_Activities[],$I$11+$F200,2),"-"))</f>
        <v>-</v>
      </c>
      <c r="D200" s="79" t="str">
        <f>IF(ISERROR(INDEX(T_Activities[],$I$11+$F200,6)),"-",IF(AND($G200=$B$13+1,$I200=$A$10),INDEX(T_Activities[],$I$11+$F200,6),"-"))</f>
        <v>-</v>
      </c>
      <c r="E200" s="15" t="str">
        <f>IF(ISERROR(INDEX(T_Activities[],$I$11+$F200,7)),"-",IF(AND($G200=$B$13+1,$I200=$A$10),INDEX(T_Activities[],$I$11+$F200,7),"-"))</f>
        <v>-</v>
      </c>
      <c r="F200" s="192">
        <v>78</v>
      </c>
      <c r="G200" s="193" t="e">
        <f>INDEX(T_Activities[[Week]:[Tasks]],$I$11+F200,1)</f>
        <v>#N/A</v>
      </c>
      <c r="H200" s="188" t="e">
        <f>IF(G200=$B$13+1,INDEX(T_Activities[],$I$11+$F200,6),"-")</f>
        <v>#N/A</v>
      </c>
      <c r="I200" s="188" t="e">
        <f>IF(G200=$B$13+1,INDEX(T_Activities[],$I$11+F200,12),"-")</f>
        <v>#N/A</v>
      </c>
      <c r="J200" s="10"/>
      <c r="K200" s="10"/>
      <c r="L200" s="10"/>
      <c r="M200" s="10"/>
      <c r="N200" s="10"/>
      <c r="O200" s="10"/>
      <c r="P200" s="10"/>
      <c r="Q200" s="10"/>
      <c r="R200" s="10"/>
      <c r="S200" s="10"/>
      <c r="T200" s="10"/>
    </row>
    <row r="201" spans="1:20">
      <c r="A201" s="146" t="str">
        <f>IF(ISERROR(INDEX(T_Activities[],$I$11+$F201,4)),"-",IF(AND($G201=$B$13+1,$I201=$A$10),INDEX(T_Activities[],$I$11+$F201,4),"-"))</f>
        <v>-</v>
      </c>
      <c r="B201" s="147" t="str">
        <f>IF(ISERROR(INDEX(T_Activities[],$I$11+$F201,5)),"-",IF(AND($G201=$B$13+1,$I201=$A$10),INDEX(T_Activities[],$I$11+$F201,5),"-"))</f>
        <v>-</v>
      </c>
      <c r="C201" s="148" t="str">
        <f>IF(ISERROR(INDEX(T_Activities[],$I$11+$F201,2)),"-",IF(AND($G201=$B$13+1,$I201=$A$10),INDEX(T_Activities[],$I$11+$F201,2),"-"))</f>
        <v>-</v>
      </c>
      <c r="D201" s="79" t="str">
        <f>IF(ISERROR(INDEX(T_Activities[],$I$11+$F201,6)),"-",IF(AND($G201=$B$13+1,$I201=$A$10),INDEX(T_Activities[],$I$11+$F201,6),"-"))</f>
        <v>-</v>
      </c>
      <c r="E201" s="15" t="str">
        <f>IF(ISERROR(INDEX(T_Activities[],$I$11+$F201,7)),"-",IF(AND($G201=$B$13+1,$I201=$A$10),INDEX(T_Activities[],$I$11+$F201,7),"-"))</f>
        <v>-</v>
      </c>
      <c r="F201" s="192">
        <v>79</v>
      </c>
      <c r="G201" s="193" t="e">
        <f>INDEX(T_Activities[[Week]:[Tasks]],$I$11+F201,1)</f>
        <v>#N/A</v>
      </c>
      <c r="H201" s="188" t="e">
        <f>IF(G201=$B$13+1,INDEX(T_Activities[],$I$11+$F201,6),"-")</f>
        <v>#N/A</v>
      </c>
      <c r="I201" s="188" t="e">
        <f>IF(G201=$B$13+1,INDEX(T_Activities[],$I$11+F201,12),"-")</f>
        <v>#N/A</v>
      </c>
      <c r="J201" s="10"/>
      <c r="K201" s="10"/>
      <c r="L201" s="10"/>
      <c r="M201" s="10"/>
      <c r="N201" s="10"/>
      <c r="O201" s="10"/>
      <c r="P201" s="10"/>
      <c r="Q201" s="10"/>
      <c r="R201" s="10"/>
      <c r="S201" s="10"/>
      <c r="T201" s="10"/>
    </row>
    <row r="202" spans="1:20">
      <c r="A202" s="146" t="str">
        <f>IF(ISERROR(INDEX(T_Activities[],$I$11+$F202,4)),"-",IF(AND($G202=$B$13+1,$I202=$A$10),INDEX(T_Activities[],$I$11+$F202,4),"-"))</f>
        <v>-</v>
      </c>
      <c r="B202" s="147" t="str">
        <f>IF(ISERROR(INDEX(T_Activities[],$I$11+$F202,5)),"-",IF(AND($G202=$B$13+1,$I202=$A$10),INDEX(T_Activities[],$I$11+$F202,5),"-"))</f>
        <v>-</v>
      </c>
      <c r="C202" s="148" t="str">
        <f>IF(ISERROR(INDEX(T_Activities[],$I$11+$F202,2)),"-",IF(AND($G202=$B$13+1,$I202=$A$10),INDEX(T_Activities[],$I$11+$F202,2),"-"))</f>
        <v>-</v>
      </c>
      <c r="D202" s="79" t="str">
        <f>IF(ISERROR(INDEX(T_Activities[],$I$11+$F202,6)),"-",IF(AND($G202=$B$13+1,$I202=$A$10),INDEX(T_Activities[],$I$11+$F202,6),"-"))</f>
        <v>-</v>
      </c>
      <c r="E202" s="15" t="str">
        <f>IF(ISERROR(INDEX(T_Activities[],$I$11+$F202,7)),"-",IF(AND($G202=$B$13+1,$I202=$A$10),INDEX(T_Activities[],$I$11+$F202,7),"-"))</f>
        <v>-</v>
      </c>
      <c r="F202" s="192">
        <v>80</v>
      </c>
      <c r="G202" s="193" t="e">
        <f>INDEX(T_Activities[[Week]:[Tasks]],$I$11+F202,1)</f>
        <v>#N/A</v>
      </c>
      <c r="H202" s="188" t="e">
        <f>IF(G202=$B$13+1,INDEX(T_Activities[],$I$11+$F202,6),"-")</f>
        <v>#N/A</v>
      </c>
      <c r="I202" s="188" t="e">
        <f>IF(G202=$B$13+1,INDEX(T_Activities[],$I$11+F202,12),"-")</f>
        <v>#N/A</v>
      </c>
      <c r="J202" s="10"/>
      <c r="K202" s="10"/>
      <c r="L202" s="10"/>
      <c r="M202" s="10"/>
      <c r="N202" s="10"/>
      <c r="O202" s="10"/>
      <c r="P202" s="10"/>
      <c r="Q202" s="10"/>
      <c r="R202" s="10"/>
      <c r="S202" s="10"/>
      <c r="T202" s="10"/>
    </row>
    <row r="203" spans="1:20">
      <c r="A203" s="146" t="str">
        <f>IF(ISERROR(INDEX(T_Activities[],$I$11+$F203,4)),"-",IF(AND($G203=$B$13+1,$I203=$A$10),INDEX(T_Activities[],$I$11+$F203,4),"-"))</f>
        <v>-</v>
      </c>
      <c r="B203" s="147" t="str">
        <f>IF(ISERROR(INDEX(T_Activities[],$I$11+$F203,5)),"-",IF(AND($G203=$B$13+1,$I203=$A$10),INDEX(T_Activities[],$I$11+$F203,5),"-"))</f>
        <v>-</v>
      </c>
      <c r="C203" s="148" t="str">
        <f>IF(ISERROR(INDEX(T_Activities[],$I$11+$F203,2)),"-",IF(AND($G203=$B$13+1,$I203=$A$10),INDEX(T_Activities[],$I$11+$F203,2),"-"))</f>
        <v>-</v>
      </c>
      <c r="D203" s="79" t="str">
        <f>IF(ISERROR(INDEX(T_Activities[],$I$11+$F203,6)),"-",IF(AND($G203=$B$13+1,$I203=$A$10),INDEX(T_Activities[],$I$11+$F203,6),"-"))</f>
        <v>-</v>
      </c>
      <c r="E203" s="15" t="str">
        <f>IF(ISERROR(INDEX(T_Activities[],$I$11+$F203,7)),"-",IF(AND($G203=$B$13+1,$I203=$A$10),INDEX(T_Activities[],$I$11+$F203,7),"-"))</f>
        <v>-</v>
      </c>
      <c r="F203" s="192">
        <v>81</v>
      </c>
      <c r="G203" s="193" t="e">
        <f>INDEX(T_Activities[[Week]:[Tasks]],$I$11+F203,1)</f>
        <v>#N/A</v>
      </c>
      <c r="H203" s="188" t="e">
        <f>IF(G203=$B$13+1,INDEX(T_Activities[],$I$11+$F203,6),"-")</f>
        <v>#N/A</v>
      </c>
      <c r="I203" s="188" t="e">
        <f>IF(G203=$B$13+1,INDEX(T_Activities[],$I$11+F203,12),"-")</f>
        <v>#N/A</v>
      </c>
      <c r="J203" s="10"/>
      <c r="K203" s="10"/>
      <c r="L203" s="10"/>
      <c r="M203" s="10"/>
      <c r="N203" s="10"/>
      <c r="O203" s="10"/>
      <c r="P203" s="10"/>
      <c r="Q203" s="10"/>
      <c r="R203" s="10"/>
      <c r="S203" s="10"/>
      <c r="T203" s="10"/>
    </row>
    <row r="204" spans="1:20">
      <c r="A204" s="146" t="str">
        <f>IF(ISERROR(INDEX(T_Activities[],$I$11+$F204,4)),"-",IF(AND($G204=$B$13+1,$I204=$A$10),INDEX(T_Activities[],$I$11+$F204,4),"-"))</f>
        <v>-</v>
      </c>
      <c r="B204" s="147" t="str">
        <f>IF(ISERROR(INDEX(T_Activities[],$I$11+$F204,5)),"-",IF(AND($G204=$B$13+1,$I204=$A$10),INDEX(T_Activities[],$I$11+$F204,5),"-"))</f>
        <v>-</v>
      </c>
      <c r="C204" s="148" t="str">
        <f>IF(ISERROR(INDEX(T_Activities[],$I$11+$F204,2)),"-",IF(AND($G204=$B$13+1,$I204=$A$10),INDEX(T_Activities[],$I$11+$F204,2),"-"))</f>
        <v>-</v>
      </c>
      <c r="D204" s="79" t="str">
        <f>IF(ISERROR(INDEX(T_Activities[],$I$11+$F204,6)),"-",IF(AND($G204=$B$13+1,$I204=$A$10),INDEX(T_Activities[],$I$11+$F204,6),"-"))</f>
        <v>-</v>
      </c>
      <c r="E204" s="15" t="str">
        <f>IF(ISERROR(INDEX(T_Activities[],$I$11+$F204,7)),"-",IF(AND($G204=$B$13+1,$I204=$A$10),INDEX(T_Activities[],$I$11+$F204,7),"-"))</f>
        <v>-</v>
      </c>
      <c r="F204" s="192">
        <v>82</v>
      </c>
      <c r="G204" s="193" t="e">
        <f>INDEX(T_Activities[[Week]:[Tasks]],$I$11+F204,1)</f>
        <v>#N/A</v>
      </c>
      <c r="H204" s="188" t="e">
        <f>IF(G204=$B$13+1,INDEX(T_Activities[],$I$11+$F204,6),"-")</f>
        <v>#N/A</v>
      </c>
      <c r="I204" s="188" t="e">
        <f>IF(G204=$B$13+1,INDEX(T_Activities[],$I$11+F204,12),"-")</f>
        <v>#N/A</v>
      </c>
      <c r="J204" s="10"/>
      <c r="K204" s="10"/>
      <c r="L204" s="10"/>
      <c r="M204" s="10"/>
      <c r="N204" s="10"/>
      <c r="O204" s="10"/>
      <c r="P204" s="10"/>
      <c r="Q204" s="10"/>
      <c r="R204" s="10"/>
      <c r="S204" s="10"/>
      <c r="T204" s="10"/>
    </row>
    <row r="205" spans="1:20">
      <c r="A205" s="146" t="str">
        <f>IF(ISERROR(INDEX(T_Activities[],$I$11+$F205,4)),"-",IF(AND($G205=$B$13+1,$I205=$A$10),INDEX(T_Activities[],$I$11+$F205,4),"-"))</f>
        <v>-</v>
      </c>
      <c r="B205" s="147" t="str">
        <f>IF(ISERROR(INDEX(T_Activities[],$I$11+$F205,5)),"-",IF(AND($G205=$B$13+1,$I205=$A$10),INDEX(T_Activities[],$I$11+$F205,5),"-"))</f>
        <v>-</v>
      </c>
      <c r="C205" s="148" t="str">
        <f>IF(ISERROR(INDEX(T_Activities[],$I$11+$F205,2)),"-",IF(AND($G205=$B$13+1,$I205=$A$10),INDEX(T_Activities[],$I$11+$F205,2),"-"))</f>
        <v>-</v>
      </c>
      <c r="D205" s="79" t="str">
        <f>IF(ISERROR(INDEX(T_Activities[],$I$11+$F205,6)),"-",IF(AND($G205=$B$13+1,$I205=$A$10),INDEX(T_Activities[],$I$11+$F205,6),"-"))</f>
        <v>-</v>
      </c>
      <c r="E205" s="15" t="str">
        <f>IF(ISERROR(INDEX(T_Activities[],$I$11+$F205,7)),"-",IF(AND($G205=$B$13+1,$I205=$A$10),INDEX(T_Activities[],$I$11+$F205,7),"-"))</f>
        <v>-</v>
      </c>
      <c r="F205" s="192">
        <v>83</v>
      </c>
      <c r="G205" s="193" t="e">
        <f>INDEX(T_Activities[[Week]:[Tasks]],$I$11+F205,1)</f>
        <v>#N/A</v>
      </c>
      <c r="H205" s="188" t="e">
        <f>IF(G205=$B$13+1,INDEX(T_Activities[],$I$11+$F205,6),"-")</f>
        <v>#N/A</v>
      </c>
      <c r="I205" s="188" t="e">
        <f>IF(G205=$B$13+1,INDEX(T_Activities[],$I$11+F205,12),"-")</f>
        <v>#N/A</v>
      </c>
      <c r="J205" s="10"/>
      <c r="K205" s="10"/>
      <c r="L205" s="10"/>
      <c r="M205" s="10"/>
      <c r="N205" s="10"/>
      <c r="O205" s="10"/>
      <c r="P205" s="10"/>
      <c r="Q205" s="10"/>
      <c r="R205" s="10"/>
      <c r="S205" s="10"/>
      <c r="T205" s="10"/>
    </row>
    <row r="206" spans="1:20">
      <c r="A206" s="146" t="str">
        <f>IF(ISERROR(INDEX(T_Activities[],$I$11+$F206,4)),"-",IF(AND($G206=$B$13+1,$I206=$A$10),INDEX(T_Activities[],$I$11+$F206,4),"-"))</f>
        <v>-</v>
      </c>
      <c r="B206" s="147" t="str">
        <f>IF(ISERROR(INDEX(T_Activities[],$I$11+$F206,5)),"-",IF(AND($G206=$B$13+1,$I206=$A$10),INDEX(T_Activities[],$I$11+$F206,5),"-"))</f>
        <v>-</v>
      </c>
      <c r="C206" s="148" t="str">
        <f>IF(ISERROR(INDEX(T_Activities[],$I$11+$F206,2)),"-",IF(AND($G206=$B$13+1,$I206=$A$10),INDEX(T_Activities[],$I$11+$F206,2),"-"))</f>
        <v>-</v>
      </c>
      <c r="D206" s="79" t="str">
        <f>IF(ISERROR(INDEX(T_Activities[],$I$11+$F206,6)),"-",IF(AND($G206=$B$13+1,$I206=$A$10),INDEX(T_Activities[],$I$11+$F206,6),"-"))</f>
        <v>-</v>
      </c>
      <c r="E206" s="15" t="str">
        <f>IF(ISERROR(INDEX(T_Activities[],$I$11+$F206,7)),"-",IF(AND($G206=$B$13+1,$I206=$A$10),INDEX(T_Activities[],$I$11+$F206,7),"-"))</f>
        <v>-</v>
      </c>
      <c r="F206" s="192">
        <v>84</v>
      </c>
      <c r="G206" s="193" t="e">
        <f>INDEX(T_Activities[[Week]:[Tasks]],$I$11+F206,1)</f>
        <v>#N/A</v>
      </c>
      <c r="H206" s="188" t="e">
        <f>IF(G206=$B$13+1,INDEX(T_Activities[],$I$11+$F206,6),"-")</f>
        <v>#N/A</v>
      </c>
      <c r="I206" s="188" t="e">
        <f>IF(G206=$B$13+1,INDEX(T_Activities[],$I$11+F206,12),"-")</f>
        <v>#N/A</v>
      </c>
      <c r="J206" s="10"/>
      <c r="K206" s="10"/>
      <c r="L206" s="10"/>
      <c r="M206" s="10"/>
      <c r="N206" s="10"/>
      <c r="O206" s="10"/>
      <c r="P206" s="10"/>
      <c r="Q206" s="10"/>
      <c r="R206" s="10"/>
      <c r="S206" s="10"/>
      <c r="T206" s="10"/>
    </row>
    <row r="207" spans="1:20">
      <c r="A207" s="146" t="str">
        <f>IF(ISERROR(INDEX(T_Activities[],$I$11+$F207,4)),"-",IF(AND($G207=$B$13+1,$I207=$A$10),INDEX(T_Activities[],$I$11+$F207,4),"-"))</f>
        <v>-</v>
      </c>
      <c r="B207" s="147" t="str">
        <f>IF(ISERROR(INDEX(T_Activities[],$I$11+$F207,5)),"-",IF(AND($G207=$B$13+1,$I207=$A$10),INDEX(T_Activities[],$I$11+$F207,5),"-"))</f>
        <v>-</v>
      </c>
      <c r="C207" s="148" t="str">
        <f>IF(ISERROR(INDEX(T_Activities[],$I$11+$F207,2)),"-",IF(AND($G207=$B$13+1,$I207=$A$10),INDEX(T_Activities[],$I$11+$F207,2),"-"))</f>
        <v>-</v>
      </c>
      <c r="D207" s="79" t="str">
        <f>IF(ISERROR(INDEX(T_Activities[],$I$11+$F207,6)),"-",IF(AND($G207=$B$13+1,$I207=$A$10),INDEX(T_Activities[],$I$11+$F207,6),"-"))</f>
        <v>-</v>
      </c>
      <c r="E207" s="15" t="str">
        <f>IF(ISERROR(INDEX(T_Activities[],$I$11+$F207,7)),"-",IF(AND($G207=$B$13+1,$I207=$A$10),INDEX(T_Activities[],$I$11+$F207,7),"-"))</f>
        <v>-</v>
      </c>
      <c r="F207" s="192">
        <v>85</v>
      </c>
      <c r="G207" s="193" t="e">
        <f>INDEX(T_Activities[[Week]:[Tasks]],$I$11+F207,1)</f>
        <v>#N/A</v>
      </c>
      <c r="H207" s="188" t="e">
        <f>IF(G207=$B$13+1,INDEX(T_Activities[],$I$11+$F207,6),"-")</f>
        <v>#N/A</v>
      </c>
      <c r="I207" s="188" t="e">
        <f>IF(G207=$B$13+1,INDEX(T_Activities[],$I$11+F207,12),"-")</f>
        <v>#N/A</v>
      </c>
      <c r="J207" s="10"/>
      <c r="K207" s="10"/>
      <c r="L207" s="10"/>
      <c r="M207" s="10"/>
      <c r="N207" s="10"/>
      <c r="O207" s="10"/>
      <c r="P207" s="10"/>
      <c r="Q207" s="10"/>
      <c r="R207" s="10"/>
      <c r="S207" s="10"/>
      <c r="T207" s="10"/>
    </row>
    <row r="208" spans="1:20">
      <c r="A208" s="146" t="str">
        <f>IF(ISERROR(INDEX(T_Activities[],$I$11+$F208,4)),"-",IF(AND($G208=$B$13+1,$I208=$A$10),INDEX(T_Activities[],$I$11+$F208,4),"-"))</f>
        <v>-</v>
      </c>
      <c r="B208" s="147" t="str">
        <f>IF(ISERROR(INDEX(T_Activities[],$I$11+$F208,5)),"-",IF(AND($G208=$B$13+1,$I208=$A$10),INDEX(T_Activities[],$I$11+$F208,5),"-"))</f>
        <v>-</v>
      </c>
      <c r="C208" s="148" t="str">
        <f>IF(ISERROR(INDEX(T_Activities[],$I$11+$F208,2)),"-",IF(AND($G208=$B$13+1,$I208=$A$10),INDEX(T_Activities[],$I$11+$F208,2),"-"))</f>
        <v>-</v>
      </c>
      <c r="D208" s="79" t="str">
        <f>IF(ISERROR(INDEX(T_Activities[],$I$11+$F208,6)),"-",IF(AND($G208=$B$13+1,$I208=$A$10),INDEX(T_Activities[],$I$11+$F208,6),"-"))</f>
        <v>-</v>
      </c>
      <c r="E208" s="15" t="str">
        <f>IF(ISERROR(INDEX(T_Activities[],$I$11+$F208,7)),"-",IF(AND($G208=$B$13+1,$I208=$A$10),INDEX(T_Activities[],$I$11+$F208,7),"-"))</f>
        <v>-</v>
      </c>
      <c r="F208" s="192">
        <v>86</v>
      </c>
      <c r="G208" s="193" t="e">
        <f>INDEX(T_Activities[[Week]:[Tasks]],$I$11+F208,1)</f>
        <v>#N/A</v>
      </c>
      <c r="H208" s="188" t="e">
        <f>IF(G208=$B$13+1,INDEX(T_Activities[],$I$11+$F208,6),"-")</f>
        <v>#N/A</v>
      </c>
      <c r="I208" s="188" t="e">
        <f>IF(G208=$B$13+1,INDEX(T_Activities[],$I$11+F208,12),"-")</f>
        <v>#N/A</v>
      </c>
      <c r="J208" s="10"/>
      <c r="K208" s="10"/>
      <c r="L208" s="10"/>
      <c r="M208" s="10"/>
      <c r="N208" s="10"/>
      <c r="O208" s="10"/>
      <c r="P208" s="10"/>
      <c r="Q208" s="10"/>
      <c r="R208" s="10"/>
      <c r="S208" s="10"/>
      <c r="T208" s="10"/>
    </row>
    <row r="209" spans="1:20">
      <c r="A209" s="146" t="str">
        <f>IF(ISERROR(INDEX(T_Activities[],$I$11+$F209,4)),"-",IF(AND($G209=$B$13+1,$I209=$A$10),INDEX(T_Activities[],$I$11+$F209,4),"-"))</f>
        <v>-</v>
      </c>
      <c r="B209" s="147" t="str">
        <f>IF(ISERROR(INDEX(T_Activities[],$I$11+$F209,5)),"-",IF(AND($G209=$B$13+1,$I209=$A$10),INDEX(T_Activities[],$I$11+$F209,5),"-"))</f>
        <v>-</v>
      </c>
      <c r="C209" s="148" t="str">
        <f>IF(ISERROR(INDEX(T_Activities[],$I$11+$F209,2)),"-",IF(AND($G209=$B$13+1,$I209=$A$10),INDEX(T_Activities[],$I$11+$F209,2),"-"))</f>
        <v>-</v>
      </c>
      <c r="D209" s="79" t="str">
        <f>IF(ISERROR(INDEX(T_Activities[],$I$11+$F209,6)),"-",IF(AND($G209=$B$13+1,$I209=$A$10),INDEX(T_Activities[],$I$11+$F209,6),"-"))</f>
        <v>-</v>
      </c>
      <c r="E209" s="15" t="str">
        <f>IF(ISERROR(INDEX(T_Activities[],$I$11+$F209,7)),"-",IF(AND($G209=$B$13+1,$I209=$A$10),INDEX(T_Activities[],$I$11+$F209,7),"-"))</f>
        <v>-</v>
      </c>
      <c r="F209" s="192">
        <v>87</v>
      </c>
      <c r="G209" s="193" t="e">
        <f>INDEX(T_Activities[[Week]:[Tasks]],$I$11+F209,1)</f>
        <v>#N/A</v>
      </c>
      <c r="H209" s="188" t="e">
        <f>IF(G209=$B$13+1,INDEX(T_Activities[],$I$11+$F209,6),"-")</f>
        <v>#N/A</v>
      </c>
      <c r="I209" s="188" t="e">
        <f>IF(G209=$B$13+1,INDEX(T_Activities[],$I$11+F209,12),"-")</f>
        <v>#N/A</v>
      </c>
      <c r="J209" s="10"/>
      <c r="K209" s="10"/>
      <c r="L209" s="10"/>
      <c r="M209" s="10"/>
      <c r="N209" s="10"/>
      <c r="O209" s="10"/>
      <c r="P209" s="10"/>
      <c r="Q209" s="10"/>
      <c r="R209" s="10"/>
      <c r="S209" s="10"/>
      <c r="T209" s="10"/>
    </row>
    <row r="210" spans="1:20">
      <c r="A210" s="146" t="str">
        <f>IF(ISERROR(INDEX(T_Activities[],$I$11+$F210,4)),"-",IF(AND($G210=$B$13+1,$I210=$A$10),INDEX(T_Activities[],$I$11+$F210,4),"-"))</f>
        <v>-</v>
      </c>
      <c r="B210" s="147" t="str">
        <f>IF(ISERROR(INDEX(T_Activities[],$I$11+$F210,5)),"-",IF(AND($G210=$B$13+1,$I210=$A$10),INDEX(T_Activities[],$I$11+$F210,5),"-"))</f>
        <v>-</v>
      </c>
      <c r="C210" s="148" t="str">
        <f>IF(ISERROR(INDEX(T_Activities[],$I$11+$F210,2)),"-",IF(AND($G210=$B$13+1,$I210=$A$10),INDEX(T_Activities[],$I$11+$F210,2),"-"))</f>
        <v>-</v>
      </c>
      <c r="D210" s="79" t="str">
        <f>IF(ISERROR(INDEX(T_Activities[],$I$11+$F210,6)),"-",IF(AND($G210=$B$13+1,$I210=$A$10),INDEX(T_Activities[],$I$11+$F210,6),"-"))</f>
        <v>-</v>
      </c>
      <c r="E210" s="15" t="str">
        <f>IF(ISERROR(INDEX(T_Activities[],$I$11+$F210,7)),"-",IF(AND($G210=$B$13+1,$I210=$A$10),INDEX(T_Activities[],$I$11+$F210,7),"-"))</f>
        <v>-</v>
      </c>
      <c r="F210" s="192">
        <v>88</v>
      </c>
      <c r="G210" s="193" t="e">
        <f>INDEX(T_Activities[[Week]:[Tasks]],$I$11+F210,1)</f>
        <v>#N/A</v>
      </c>
      <c r="H210" s="188" t="e">
        <f>IF(G210=$B$13+1,INDEX(T_Activities[],$I$11+$F210,6),"-")</f>
        <v>#N/A</v>
      </c>
      <c r="I210" s="188" t="e">
        <f>IF(G210=$B$13+1,INDEX(T_Activities[],$I$11+F210,12),"-")</f>
        <v>#N/A</v>
      </c>
      <c r="J210" s="10"/>
      <c r="K210" s="10"/>
      <c r="L210" s="10"/>
      <c r="M210" s="10"/>
      <c r="N210" s="10"/>
      <c r="O210" s="10"/>
      <c r="P210" s="10"/>
      <c r="Q210" s="10"/>
      <c r="R210" s="10"/>
      <c r="S210" s="10"/>
      <c r="T210" s="10"/>
    </row>
    <row r="211" spans="1:20">
      <c r="A211" s="146" t="str">
        <f>IF(ISERROR(INDEX(T_Activities[],$I$11+$F211,4)),"-",IF(AND($G211=$B$13+1,$I211=$A$10),INDEX(T_Activities[],$I$11+$F211,4),"-"))</f>
        <v>-</v>
      </c>
      <c r="B211" s="147" t="str">
        <f>IF(ISERROR(INDEX(T_Activities[],$I$11+$F211,5)),"-",IF(AND($G211=$B$13+1,$I211=$A$10),INDEX(T_Activities[],$I$11+$F211,5),"-"))</f>
        <v>-</v>
      </c>
      <c r="C211" s="148" t="str">
        <f>IF(ISERROR(INDEX(T_Activities[],$I$11+$F211,2)),"-",IF(AND($G211=$B$13+1,$I211=$A$10),INDEX(T_Activities[],$I$11+$F211,2),"-"))</f>
        <v>-</v>
      </c>
      <c r="D211" s="79" t="str">
        <f>IF(ISERROR(INDEX(T_Activities[],$I$11+$F211,6)),"-",IF(AND($G211=$B$13+1,$I211=$A$10),INDEX(T_Activities[],$I$11+$F211,6),"-"))</f>
        <v>-</v>
      </c>
      <c r="E211" s="15" t="str">
        <f>IF(ISERROR(INDEX(T_Activities[],$I$11+$F211,7)),"-",IF(AND($G211=$B$13+1,$I211=$A$10),INDEX(T_Activities[],$I$11+$F211,7),"-"))</f>
        <v>-</v>
      </c>
      <c r="F211" s="192">
        <v>89</v>
      </c>
      <c r="G211" s="193" t="e">
        <f>INDEX(T_Activities[[Week]:[Tasks]],$I$11+F211,1)</f>
        <v>#N/A</v>
      </c>
      <c r="H211" s="188" t="e">
        <f>IF(G211=$B$13+1,INDEX(T_Activities[],$I$11+$F211,6),"-")</f>
        <v>#N/A</v>
      </c>
      <c r="I211" s="188" t="e">
        <f>IF(G211=$B$13+1,INDEX(T_Activities[],$I$11+F211,12),"-")</f>
        <v>#N/A</v>
      </c>
      <c r="J211" s="10"/>
      <c r="K211" s="10"/>
      <c r="L211" s="10"/>
      <c r="M211" s="10"/>
      <c r="N211" s="10"/>
      <c r="O211" s="10"/>
      <c r="P211" s="10"/>
      <c r="Q211" s="10"/>
      <c r="R211" s="10"/>
      <c r="S211" s="10"/>
      <c r="T211" s="10"/>
    </row>
    <row r="212" spans="1:20">
      <c r="A212" s="146" t="str">
        <f>IF(ISERROR(INDEX(T_Activities[],$I$11+$F212,4)),"-",IF(AND($G212=$B$13+1,$I212=$A$10),INDEX(T_Activities[],$I$11+$F212,4),"-"))</f>
        <v>-</v>
      </c>
      <c r="B212" s="147" t="str">
        <f>IF(ISERROR(INDEX(T_Activities[],$I$11+$F212,5)),"-",IF(AND($G212=$B$13+1,$I212=$A$10),INDEX(T_Activities[],$I$11+$F212,5),"-"))</f>
        <v>-</v>
      </c>
      <c r="C212" s="148" t="str">
        <f>IF(ISERROR(INDEX(T_Activities[],$I$11+$F212,2)),"-",IF(AND($G212=$B$13+1,$I212=$A$10),INDEX(T_Activities[],$I$11+$F212,2),"-"))</f>
        <v>-</v>
      </c>
      <c r="D212" s="79" t="str">
        <f>IF(ISERROR(INDEX(T_Activities[],$I$11+$F212,6)),"-",IF(AND($G212=$B$13+1,$I212=$A$10),INDEX(T_Activities[],$I$11+$F212,6),"-"))</f>
        <v>-</v>
      </c>
      <c r="E212" s="15" t="str">
        <f>IF(ISERROR(INDEX(T_Activities[],$I$11+$F212,7)),"-",IF(AND($G212=$B$13+1,$I212=$A$10),INDEX(T_Activities[],$I$11+$F212,7),"-"))</f>
        <v>-</v>
      </c>
      <c r="F212" s="192">
        <v>90</v>
      </c>
      <c r="G212" s="193" t="e">
        <f>INDEX(T_Activities[[Week]:[Tasks]],$I$11+F212,1)</f>
        <v>#N/A</v>
      </c>
      <c r="H212" s="188" t="e">
        <f>IF(G212=$B$13+1,INDEX(T_Activities[],$I$11+$F212,6),"-")</f>
        <v>#N/A</v>
      </c>
      <c r="I212" s="188" t="e">
        <f>IF(G212=$B$13+1,INDEX(T_Activities[],$I$11+F212,12),"-")</f>
        <v>#N/A</v>
      </c>
      <c r="J212" s="10"/>
      <c r="K212" s="10"/>
      <c r="L212" s="10"/>
      <c r="M212" s="10"/>
      <c r="N212" s="10"/>
      <c r="O212" s="10"/>
      <c r="P212" s="10"/>
      <c r="Q212" s="10"/>
      <c r="R212" s="10"/>
      <c r="S212" s="10"/>
      <c r="T212" s="10"/>
    </row>
    <row r="213" spans="1:20">
      <c r="A213" s="146" t="str">
        <f>IF(ISERROR(INDEX(T_Activities[],$I$11+$F213,4)),"-",IF(AND($G213=$B$13+1,$I213=$A$10),INDEX(T_Activities[],$I$11+$F213,4),"-"))</f>
        <v>-</v>
      </c>
      <c r="B213" s="147" t="str">
        <f>IF(ISERROR(INDEX(T_Activities[],$I$11+$F213,5)),"-",IF(AND($G213=$B$13+1,$I213=$A$10),INDEX(T_Activities[],$I$11+$F213,5),"-"))</f>
        <v>-</v>
      </c>
      <c r="C213" s="148" t="str">
        <f>IF(ISERROR(INDEX(T_Activities[],$I$11+$F213,2)),"-",IF(AND($G213=$B$13+1,$I213=$A$10),INDEX(T_Activities[],$I$11+$F213,2),"-"))</f>
        <v>-</v>
      </c>
      <c r="D213" s="79" t="str">
        <f>IF(ISERROR(INDEX(T_Activities[],$I$11+$F213,6)),"-",IF(AND($G213=$B$13+1,$I213=$A$10),INDEX(T_Activities[],$I$11+$F213,6),"-"))</f>
        <v>-</v>
      </c>
      <c r="E213" s="15" t="str">
        <f>IF(ISERROR(INDEX(T_Activities[],$I$11+$F213,7)),"-",IF(AND($G213=$B$13+1,$I213=$A$10),INDEX(T_Activities[],$I$11+$F213,7),"-"))</f>
        <v>-</v>
      </c>
      <c r="F213" s="192">
        <v>91</v>
      </c>
      <c r="G213" s="193" t="e">
        <f>INDEX(T_Activities[[Week]:[Tasks]],$I$11+F213,1)</f>
        <v>#N/A</v>
      </c>
      <c r="H213" s="188" t="e">
        <f>IF(G213=$B$13+1,INDEX(T_Activities[],$I$11+$F213,6),"-")</f>
        <v>#N/A</v>
      </c>
      <c r="I213" s="188" t="e">
        <f>IF(G213=$B$13+1,INDEX(T_Activities[],$I$11+F213,12),"-")</f>
        <v>#N/A</v>
      </c>
      <c r="J213" s="10"/>
      <c r="K213" s="10"/>
      <c r="L213" s="10"/>
      <c r="M213" s="10"/>
      <c r="N213" s="10"/>
      <c r="O213" s="10"/>
      <c r="P213" s="10"/>
      <c r="Q213" s="10"/>
      <c r="R213" s="10"/>
      <c r="S213" s="10"/>
      <c r="T213" s="10"/>
    </row>
    <row r="214" spans="1:20">
      <c r="A214" s="146" t="str">
        <f>IF(ISERROR(INDEX(T_Activities[],$I$11+$F214,4)),"-",IF(AND($G214=$B$13+1,$I214=$A$10),INDEX(T_Activities[],$I$11+$F214,4),"-"))</f>
        <v>-</v>
      </c>
      <c r="B214" s="147" t="str">
        <f>IF(ISERROR(INDEX(T_Activities[],$I$11+$F214,5)),"-",IF(AND($G214=$B$13+1,$I214=$A$10),INDEX(T_Activities[],$I$11+$F214,5),"-"))</f>
        <v>-</v>
      </c>
      <c r="C214" s="148" t="str">
        <f>IF(ISERROR(INDEX(T_Activities[],$I$11+$F214,2)),"-",IF(AND($G214=$B$13+1,$I214=$A$10),INDEX(T_Activities[],$I$11+$F214,2),"-"))</f>
        <v>-</v>
      </c>
      <c r="D214" s="79" t="str">
        <f>IF(ISERROR(INDEX(T_Activities[],$I$11+$F214,6)),"-",IF(AND($G214=$B$13+1,$I214=$A$10),INDEX(T_Activities[],$I$11+$F214,6),"-"))</f>
        <v>-</v>
      </c>
      <c r="E214" s="15" t="str">
        <f>IF(ISERROR(INDEX(T_Activities[],$I$11+$F214,7)),"-",IF(AND($G214=$B$13+1,$I214=$A$10),INDEX(T_Activities[],$I$11+$F214,7),"-"))</f>
        <v>-</v>
      </c>
      <c r="F214" s="192">
        <v>92</v>
      </c>
      <c r="G214" s="193" t="e">
        <f>INDEX(T_Activities[[Week]:[Tasks]],$I$11+F214,1)</f>
        <v>#N/A</v>
      </c>
      <c r="H214" s="188" t="e">
        <f>IF(G214=$B$13+1,INDEX(T_Activities[],$I$11+$F214,6),"-")</f>
        <v>#N/A</v>
      </c>
      <c r="I214" s="188" t="e">
        <f>IF(G214=$B$13+1,INDEX(T_Activities[],$I$11+F214,12),"-")</f>
        <v>#N/A</v>
      </c>
      <c r="J214" s="10"/>
      <c r="K214" s="10"/>
      <c r="L214" s="10"/>
      <c r="M214" s="10"/>
      <c r="N214" s="10"/>
      <c r="O214" s="10"/>
      <c r="P214" s="10"/>
      <c r="Q214" s="10"/>
      <c r="R214" s="10"/>
      <c r="S214" s="10"/>
      <c r="T214" s="10"/>
    </row>
    <row r="215" spans="1:20">
      <c r="A215" s="146" t="str">
        <f>IF(ISERROR(INDEX(T_Activities[],$I$11+$F215,4)),"-",IF(AND($G215=$B$13+1,$I215=$A$10),INDEX(T_Activities[],$I$11+$F215,4),"-"))</f>
        <v>-</v>
      </c>
      <c r="B215" s="147" t="str">
        <f>IF(ISERROR(INDEX(T_Activities[],$I$11+$F215,5)),"-",IF(AND($G215=$B$13+1,$I215=$A$10),INDEX(T_Activities[],$I$11+$F215,5),"-"))</f>
        <v>-</v>
      </c>
      <c r="C215" s="148" t="str">
        <f>IF(ISERROR(INDEX(T_Activities[],$I$11+$F215,2)),"-",IF(AND($G215=$B$13+1,$I215=$A$10),INDEX(T_Activities[],$I$11+$F215,2),"-"))</f>
        <v>-</v>
      </c>
      <c r="D215" s="79" t="str">
        <f>IF(ISERROR(INDEX(T_Activities[],$I$11+$F215,6)),"-",IF(AND($G215=$B$13+1,$I215=$A$10),INDEX(T_Activities[],$I$11+$F215,6),"-"))</f>
        <v>-</v>
      </c>
      <c r="E215" s="15" t="str">
        <f>IF(ISERROR(INDEX(T_Activities[],$I$11+$F215,7)),"-",IF(AND($G215=$B$13+1,$I215=$A$10),INDEX(T_Activities[],$I$11+$F215,7),"-"))</f>
        <v>-</v>
      </c>
      <c r="F215" s="192">
        <v>93</v>
      </c>
      <c r="G215" s="193" t="e">
        <f>INDEX(T_Activities[[Week]:[Tasks]],$I$11+F215,1)</f>
        <v>#N/A</v>
      </c>
      <c r="H215" s="188" t="e">
        <f>IF(G215=$B$13+1,INDEX(T_Activities[],$I$11+$F215,6),"-")</f>
        <v>#N/A</v>
      </c>
      <c r="I215" s="188" t="e">
        <f>IF(G215=$B$13+1,INDEX(T_Activities[],$I$11+F215,12),"-")</f>
        <v>#N/A</v>
      </c>
      <c r="J215" s="10"/>
      <c r="K215" s="10"/>
      <c r="L215" s="10"/>
      <c r="M215" s="10"/>
      <c r="N215" s="10"/>
      <c r="O215" s="10"/>
      <c r="P215" s="10"/>
      <c r="Q215" s="10"/>
      <c r="R215" s="10"/>
      <c r="S215" s="10"/>
      <c r="T215" s="10"/>
    </row>
    <row r="216" spans="1:20">
      <c r="A216" s="146" t="str">
        <f>IF(ISERROR(INDEX(T_Activities[],$I$11+$F216,4)),"-",IF(AND($G216=$B$13+1,$I216=$A$10),INDEX(T_Activities[],$I$11+$F216,4),"-"))</f>
        <v>-</v>
      </c>
      <c r="B216" s="147" t="str">
        <f>IF(ISERROR(INDEX(T_Activities[],$I$11+$F216,5)),"-",IF(AND($G216=$B$13+1,$I216=$A$10),INDEX(T_Activities[],$I$11+$F216,5),"-"))</f>
        <v>-</v>
      </c>
      <c r="C216" s="148" t="str">
        <f>IF(ISERROR(INDEX(T_Activities[],$I$11+$F216,2)),"-",IF(AND($G216=$B$13+1,$I216=$A$10),INDEX(T_Activities[],$I$11+$F216,2),"-"))</f>
        <v>-</v>
      </c>
      <c r="D216" s="79" t="str">
        <f>IF(ISERROR(INDEX(T_Activities[],$I$11+$F216,6)),"-",IF(AND($G216=$B$13+1,$I216=$A$10),INDEX(T_Activities[],$I$11+$F216,6),"-"))</f>
        <v>-</v>
      </c>
      <c r="E216" s="15" t="str">
        <f>IF(ISERROR(INDEX(T_Activities[],$I$11+$F216,7)),"-",IF(AND($G216=$B$13+1,$I216=$A$10),INDEX(T_Activities[],$I$11+$F216,7),"-"))</f>
        <v>-</v>
      </c>
      <c r="F216" s="192">
        <v>94</v>
      </c>
      <c r="G216" s="193" t="e">
        <f>INDEX(T_Activities[[Week]:[Tasks]],$I$11+F216,1)</f>
        <v>#N/A</v>
      </c>
      <c r="H216" s="188" t="e">
        <f>IF(G216=$B$13+1,INDEX(T_Activities[],$I$11+$F216,6),"-")</f>
        <v>#N/A</v>
      </c>
      <c r="I216" s="188" t="e">
        <f>IF(G216=$B$13+1,INDEX(T_Activities[],$I$11+F216,12),"-")</f>
        <v>#N/A</v>
      </c>
      <c r="J216" s="10"/>
      <c r="K216" s="10"/>
      <c r="L216" s="10"/>
      <c r="M216" s="10"/>
      <c r="N216" s="10"/>
      <c r="O216" s="10"/>
      <c r="P216" s="10"/>
      <c r="Q216" s="10"/>
      <c r="R216" s="10"/>
      <c r="S216" s="10"/>
      <c r="T216" s="10"/>
    </row>
    <row r="217" spans="1:20">
      <c r="A217" s="146" t="str">
        <f>IF(ISERROR(INDEX(T_Activities[],$I$11+$F217,4)),"-",IF(AND($G217=$B$13+1,$I217=$A$10),INDEX(T_Activities[],$I$11+$F217,4),"-"))</f>
        <v>-</v>
      </c>
      <c r="B217" s="147" t="str">
        <f>IF(ISERROR(INDEX(T_Activities[],$I$11+$F217,5)),"-",IF(AND($G217=$B$13+1,$I217=$A$10),INDEX(T_Activities[],$I$11+$F217,5),"-"))</f>
        <v>-</v>
      </c>
      <c r="C217" s="148" t="str">
        <f>IF(ISERROR(INDEX(T_Activities[],$I$11+$F217,2)),"-",IF(AND($G217=$B$13+1,$I217=$A$10),INDEX(T_Activities[],$I$11+$F217,2),"-"))</f>
        <v>-</v>
      </c>
      <c r="D217" s="79" t="str">
        <f>IF(ISERROR(INDEX(T_Activities[],$I$11+$F217,6)),"-",IF(AND($G217=$B$13+1,$I217=$A$10),INDEX(T_Activities[],$I$11+$F217,6),"-"))</f>
        <v>-</v>
      </c>
      <c r="E217" s="15" t="str">
        <f>IF(ISERROR(INDEX(T_Activities[],$I$11+$F217,7)),"-",IF(AND($G217=$B$13+1,$I217=$A$10),INDEX(T_Activities[],$I$11+$F217,7),"-"))</f>
        <v>-</v>
      </c>
      <c r="F217" s="192">
        <v>95</v>
      </c>
      <c r="G217" s="193" t="e">
        <f>INDEX(T_Activities[[Week]:[Tasks]],$I$11+F217,1)</f>
        <v>#N/A</v>
      </c>
      <c r="H217" s="188" t="e">
        <f>IF(G217=$B$13+1,INDEX(T_Activities[],$I$11+$F217,6),"-")</f>
        <v>#N/A</v>
      </c>
      <c r="I217" s="188" t="e">
        <f>IF(G217=$B$13+1,INDEX(T_Activities[],$I$11+F217,12),"-")</f>
        <v>#N/A</v>
      </c>
      <c r="J217" s="10"/>
      <c r="K217" s="10"/>
      <c r="L217" s="10"/>
      <c r="M217" s="10"/>
      <c r="N217" s="10"/>
      <c r="O217" s="10"/>
      <c r="P217" s="10"/>
      <c r="Q217" s="10"/>
      <c r="R217" s="10"/>
      <c r="S217" s="10"/>
      <c r="T217" s="10"/>
    </row>
    <row r="218" spans="1:20">
      <c r="A218" s="146" t="str">
        <f>IF(ISERROR(INDEX(T_Activities[],$I$11+$F218,4)),"-",IF(AND($G218=$B$13+1,$I218=$A$10),INDEX(T_Activities[],$I$11+$F218,4),"-"))</f>
        <v>-</v>
      </c>
      <c r="B218" s="147" t="str">
        <f>IF(ISERROR(INDEX(T_Activities[],$I$11+$F218,5)),"-",IF(AND($G218=$B$13+1,$I218=$A$10),INDEX(T_Activities[],$I$11+$F218,5),"-"))</f>
        <v>-</v>
      </c>
      <c r="C218" s="148" t="str">
        <f>IF(ISERROR(INDEX(T_Activities[],$I$11+$F218,2)),"-",IF(AND($G218=$B$13+1,$I218=$A$10),INDEX(T_Activities[],$I$11+$F218,2),"-"))</f>
        <v>-</v>
      </c>
      <c r="D218" s="79" t="str">
        <f>IF(ISERROR(INDEX(T_Activities[],$I$11+$F218,6)),"-",IF(AND($G218=$B$13+1,$I218=$A$10),INDEX(T_Activities[],$I$11+$F218,6),"-"))</f>
        <v>-</v>
      </c>
      <c r="E218" s="15" t="str">
        <f>IF(ISERROR(INDEX(T_Activities[],$I$11+$F218,7)),"-",IF(AND($G218=$B$13+1,$I218=$A$10),INDEX(T_Activities[],$I$11+$F218,7),"-"))</f>
        <v>-</v>
      </c>
      <c r="F218" s="192">
        <v>96</v>
      </c>
      <c r="G218" s="193" t="e">
        <f>INDEX(T_Activities[[Week]:[Tasks]],$I$11+F218,1)</f>
        <v>#N/A</v>
      </c>
      <c r="H218" s="188" t="e">
        <f>IF(G218=$B$13+1,INDEX(T_Activities[],$I$11+$F218,6),"-")</f>
        <v>#N/A</v>
      </c>
      <c r="I218" s="188" t="e">
        <f>IF(G218=$B$13+1,INDEX(T_Activities[],$I$11+F218,12),"-")</f>
        <v>#N/A</v>
      </c>
      <c r="J218" s="10"/>
      <c r="K218" s="10"/>
      <c r="L218" s="10"/>
      <c r="M218" s="10"/>
      <c r="N218" s="10"/>
      <c r="O218" s="10"/>
      <c r="P218" s="10"/>
      <c r="Q218" s="10"/>
      <c r="R218" s="10"/>
      <c r="S218" s="10"/>
      <c r="T218" s="10"/>
    </row>
    <row r="219" spans="1:20">
      <c r="A219" s="146" t="str">
        <f>IF(ISERROR(INDEX(T_Activities[],$I$11+$F219,4)),"-",IF(AND($G219=$B$13+1,$I219=$A$10),INDEX(T_Activities[],$I$11+$F219,4),"-"))</f>
        <v>-</v>
      </c>
      <c r="B219" s="147" t="str">
        <f>IF(ISERROR(INDEX(T_Activities[],$I$11+$F219,5)),"-",IF(AND($G219=$B$13+1,$I219=$A$10),INDEX(T_Activities[],$I$11+$F219,5),"-"))</f>
        <v>-</v>
      </c>
      <c r="C219" s="148" t="str">
        <f>IF(ISERROR(INDEX(T_Activities[],$I$11+$F219,2)),"-",IF(AND($G219=$B$13+1,$I219=$A$10),INDEX(T_Activities[],$I$11+$F219,2),"-"))</f>
        <v>-</v>
      </c>
      <c r="D219" s="79" t="str">
        <f>IF(ISERROR(INDEX(T_Activities[],$I$11+$F219,6)),"-",IF(AND($G219=$B$13+1,$I219=$A$10),INDEX(T_Activities[],$I$11+$F219,6),"-"))</f>
        <v>-</v>
      </c>
      <c r="E219" s="15" t="str">
        <f>IF(ISERROR(INDEX(T_Activities[],$I$11+$F219,7)),"-",IF(AND($G219=$B$13+1,$I219=$A$10),INDEX(T_Activities[],$I$11+$F219,7),"-"))</f>
        <v>-</v>
      </c>
      <c r="F219" s="192">
        <v>97</v>
      </c>
      <c r="G219" s="193" t="e">
        <f>INDEX(T_Activities[[Week]:[Tasks]],$I$11+F219,1)</f>
        <v>#N/A</v>
      </c>
      <c r="H219" s="188" t="e">
        <f>IF(G219=$B$13+1,INDEX(T_Activities[],$I$11+$F219,6),"-")</f>
        <v>#N/A</v>
      </c>
      <c r="I219" s="188" t="e">
        <f>IF(G219=$B$13+1,INDEX(T_Activities[],$I$11+F219,12),"-")</f>
        <v>#N/A</v>
      </c>
      <c r="J219" s="10"/>
      <c r="K219" s="10"/>
      <c r="L219" s="10"/>
      <c r="M219" s="10"/>
      <c r="N219" s="10"/>
      <c r="O219" s="10"/>
      <c r="P219" s="10"/>
      <c r="Q219" s="10"/>
      <c r="R219" s="10"/>
      <c r="S219" s="10"/>
      <c r="T219" s="10"/>
    </row>
    <row r="220" spans="1:20">
      <c r="A220" s="146" t="str">
        <f>IF(ISERROR(INDEX(T_Activities[],$I$11+$F220,4)),"-",IF(AND($G220=$B$13+1,$I220=$A$10),INDEX(T_Activities[],$I$11+$F220,4),"-"))</f>
        <v>-</v>
      </c>
      <c r="B220" s="147" t="str">
        <f>IF(ISERROR(INDEX(T_Activities[],$I$11+$F220,5)),"-",IF(AND($G220=$B$13+1,$I220=$A$10),INDEX(T_Activities[],$I$11+$F220,5),"-"))</f>
        <v>-</v>
      </c>
      <c r="C220" s="148" t="str">
        <f>IF(ISERROR(INDEX(T_Activities[],$I$11+$F220,2)),"-",IF(AND($G220=$B$13+1,$I220=$A$10),INDEX(T_Activities[],$I$11+$F220,2),"-"))</f>
        <v>-</v>
      </c>
      <c r="D220" s="79" t="str">
        <f>IF(ISERROR(INDEX(T_Activities[],$I$11+$F220,6)),"-",IF(AND($G220=$B$13+1,$I220=$A$10),INDEX(T_Activities[],$I$11+$F220,6),"-"))</f>
        <v>-</v>
      </c>
      <c r="E220" s="15" t="str">
        <f>IF(ISERROR(INDEX(T_Activities[],$I$11+$F220,7)),"-",IF(AND($G220=$B$13+1,$I220=$A$10),INDEX(T_Activities[],$I$11+$F220,7),"-"))</f>
        <v>-</v>
      </c>
      <c r="F220" s="192">
        <v>98</v>
      </c>
      <c r="G220" s="193" t="e">
        <f>INDEX(T_Activities[[Week]:[Tasks]],$I$11+F220,1)</f>
        <v>#N/A</v>
      </c>
      <c r="H220" s="188" t="e">
        <f>IF(G220=$B$13+1,INDEX(T_Activities[],$I$11+$F220,6),"-")</f>
        <v>#N/A</v>
      </c>
      <c r="I220" s="188" t="e">
        <f>IF(G220=$B$13+1,INDEX(T_Activities[],$I$11+F220,12),"-")</f>
        <v>#N/A</v>
      </c>
      <c r="J220" s="10"/>
      <c r="K220" s="10"/>
      <c r="L220" s="10"/>
      <c r="M220" s="10"/>
      <c r="N220" s="10"/>
      <c r="O220" s="10"/>
      <c r="P220" s="10"/>
      <c r="Q220" s="10"/>
      <c r="R220" s="10"/>
      <c r="S220" s="10"/>
      <c r="T220" s="10"/>
    </row>
    <row r="221" spans="1:20">
      <c r="A221" s="146" t="str">
        <f>IF(ISERROR(INDEX(T_Activities[],$I$11+$F221,4)),"-",IF(AND($G221=$B$13+1,$I221=$A$10),INDEX(T_Activities[],$I$11+$F221,4),"-"))</f>
        <v>-</v>
      </c>
      <c r="B221" s="147" t="str">
        <f>IF(ISERROR(INDEX(T_Activities[],$I$11+$F221,5)),"-",IF(AND($G221=$B$13+1,$I221=$A$10),INDEX(T_Activities[],$I$11+$F221,5),"-"))</f>
        <v>-</v>
      </c>
      <c r="C221" s="148" t="str">
        <f>IF(ISERROR(INDEX(T_Activities[],$I$11+$F221,2)),"-",IF(AND($G221=$B$13+1,$I221=$A$10),INDEX(T_Activities[],$I$11+$F221,2),"-"))</f>
        <v>-</v>
      </c>
      <c r="D221" s="79" t="str">
        <f>IF(ISERROR(INDEX(T_Activities[],$I$11+$F221,6)),"-",IF(AND($G221=$B$13+1,$I221=$A$10),INDEX(T_Activities[],$I$11+$F221,6),"-"))</f>
        <v>-</v>
      </c>
      <c r="E221" s="15" t="str">
        <f>IF(ISERROR(INDEX(T_Activities[],$I$11+$F221,7)),"-",IF(AND($G221=$B$13+1,$I221=$A$10),INDEX(T_Activities[],$I$11+$F221,7),"-"))</f>
        <v>-</v>
      </c>
      <c r="F221" s="192">
        <v>99</v>
      </c>
      <c r="G221" s="193" t="e">
        <f>INDEX(T_Activities[[Week]:[Tasks]],$I$11+F221,1)</f>
        <v>#N/A</v>
      </c>
      <c r="H221" s="188" t="e">
        <f>IF(G221=$B$13+1,INDEX(T_Activities[],$I$11+$F221,6),"-")</f>
        <v>#N/A</v>
      </c>
      <c r="I221" s="188" t="e">
        <f>IF(G221=$B$13+1,INDEX(T_Activities[],$I$11+F221,12),"-")</f>
        <v>#N/A</v>
      </c>
      <c r="J221" s="10"/>
      <c r="K221" s="10"/>
      <c r="L221" s="10"/>
      <c r="M221" s="10"/>
      <c r="N221" s="10"/>
      <c r="O221" s="10"/>
      <c r="P221" s="10"/>
      <c r="Q221" s="10"/>
      <c r="R221" s="10"/>
      <c r="S221" s="10"/>
      <c r="T221" s="10"/>
    </row>
    <row r="222" spans="1:20">
      <c r="A222" s="140"/>
      <c r="B222" s="141"/>
      <c r="C222" s="136"/>
      <c r="D222" s="79"/>
      <c r="F222" s="142"/>
      <c r="G222" s="143"/>
      <c r="H222" s="144"/>
      <c r="I222" s="10"/>
      <c r="J222" s="10"/>
      <c r="K222" s="10"/>
      <c r="L222" s="10"/>
      <c r="M222" s="10"/>
      <c r="N222" s="10"/>
      <c r="O222" s="10"/>
      <c r="P222" s="10"/>
      <c r="Q222" s="10"/>
      <c r="R222" s="10"/>
      <c r="S222" s="10"/>
      <c r="T222" s="10"/>
    </row>
    <row r="223" spans="1:20" ht="28" customHeight="1">
      <c r="A223" s="315" t="s">
        <v>96</v>
      </c>
      <c r="B223" s="316"/>
      <c r="C223" s="316"/>
      <c r="D223" s="316"/>
      <c r="F223" s="42"/>
      <c r="G223" s="42"/>
      <c r="H223" s="42"/>
      <c r="I223" s="42"/>
      <c r="J223" s="10"/>
      <c r="K223" s="10"/>
      <c r="L223" s="10"/>
      <c r="M223" s="10"/>
      <c r="N223" s="10"/>
      <c r="O223" s="10"/>
      <c r="P223" s="10"/>
      <c r="Q223" s="10"/>
      <c r="R223" s="10"/>
      <c r="S223" s="10"/>
      <c r="T223" s="10"/>
    </row>
    <row r="224" spans="1:20">
      <c r="A224" s="81" t="s">
        <v>93</v>
      </c>
      <c r="B224" s="81" t="s">
        <v>137</v>
      </c>
      <c r="C224" s="81" t="s">
        <v>166</v>
      </c>
      <c r="D224" s="214" t="s">
        <v>11</v>
      </c>
      <c r="F224" s="189" t="s">
        <v>19</v>
      </c>
      <c r="G224" s="190" t="s">
        <v>12</v>
      </c>
      <c r="H224" s="191" t="s">
        <v>11</v>
      </c>
      <c r="I224" s="191" t="s">
        <v>165</v>
      </c>
      <c r="J224" s="191" t="s">
        <v>17</v>
      </c>
      <c r="K224" s="10"/>
      <c r="L224" s="10"/>
      <c r="M224" s="10"/>
      <c r="N224" s="10"/>
      <c r="O224" s="10"/>
      <c r="P224" s="103"/>
      <c r="Q224" s="10"/>
      <c r="R224" s="10"/>
      <c r="S224" s="10"/>
      <c r="T224" s="10"/>
    </row>
    <row r="225" spans="1:20">
      <c r="A225" s="105" t="e">
        <f>IF(ISERROR(INDEX(T_Issues[],$H$14+$F225,5)),"-",IF(AND($G225=$B$13,$J225="Open",$I225=$A$10),INDEX(T_Issues[],$H$14+$F225,5),"-"))</f>
        <v>#N/A</v>
      </c>
      <c r="B225" s="80" t="e">
        <f>IF(ISERROR(INDEX(T_Issues[],$H$14+$F225,6)),"-",IF(AND($G225=$B$13,$J225="Open",$I225=$A$10),INDEX(T_Issues[],$H$14+$F225,6),"-"))</f>
        <v>#N/A</v>
      </c>
      <c r="C225" s="105" t="e">
        <f>IF(ISERROR(INDEX(T_Issues[],$H$14+$F225,7)),"-",IF(AND($G225=$B$13,$J225="Open",$I225=$A$10),INDEX(T_Issues[],$H$14+$F225,7),"-"))</f>
        <v>#N/A</v>
      </c>
      <c r="D225" s="215" t="e">
        <f>IF(ISERROR(INDEX(T_Issues[],$H$14+$F225,8)),"-",IF(AND($G225=$B$13,$J225="Open",$I225=$A$10),INDEX(T_Issues[],$H$14+$F225,8),"-"))</f>
        <v>#N/A</v>
      </c>
      <c r="F225" s="212">
        <v>0</v>
      </c>
      <c r="G225" s="193">
        <f>INDEX(T_Issues[],$H$14+F122,2)</f>
        <v>1</v>
      </c>
      <c r="H225" s="194">
        <f>IF(G225=$B$13,INDEX(T_Issues[],$H$14+F225,8),"-")</f>
        <v>0</v>
      </c>
      <c r="I225" s="188" t="e">
        <f>IF(G225=$B$13,INDEX(T_Issues[],$H$14+F225,1),"-")</f>
        <v>#N/A</v>
      </c>
      <c r="J225" s="188">
        <f>IF($G225=$B$13,INDEX(T_Issues[],$H$14+F225,9),"-")</f>
        <v>0</v>
      </c>
      <c r="K225" s="10"/>
      <c r="L225" s="10"/>
      <c r="M225" s="10"/>
      <c r="N225" s="10"/>
      <c r="O225" s="10"/>
      <c r="P225" s="10"/>
      <c r="Q225" s="10"/>
      <c r="R225" s="10"/>
      <c r="S225" s="10"/>
      <c r="T225" s="10"/>
    </row>
    <row r="226" spans="1:20">
      <c r="A226" s="105" t="e">
        <f>IF(ISERROR(INDEX(T_Issues[],$H$14+$F226,5)),"-",IF(AND($G226=$B$13,$J226="Open",$I226=$A$10),INDEX(T_Issues[],$H$14+$F226,5),"-"))</f>
        <v>#N/A</v>
      </c>
      <c r="B226" s="80" t="e">
        <f>IF(ISERROR(INDEX(T_Issues[],$H$14+$F226,6)),"-",IF(AND($G226=$B$13,$J226="Open",$I226=$A$10),INDEX(T_Issues[],$H$14+$F226,6),"-"))</f>
        <v>#N/A</v>
      </c>
      <c r="C226" s="105" t="e">
        <f>IF(ISERROR(INDEX(T_Issues[],$H$14+$F226,7)),"-",IF(AND($G226=$B$13,$J226="Open",$I226=$A$10),INDEX(T_Issues[],$H$14+$F226,7),"-"))</f>
        <v>#N/A</v>
      </c>
      <c r="D226" s="215" t="e">
        <f>IF(ISERROR(INDEX(T_Issues[],$H$14+$F226,8)),"-",IF(AND($G226=$B$13,$J226="Open",$I226=$A$10),INDEX(T_Issues[],$H$14+$F226,8),"-"))</f>
        <v>#N/A</v>
      </c>
      <c r="F226" s="213">
        <v>1</v>
      </c>
      <c r="G226" s="193">
        <f>INDEX(T_Issues[],$H$14+F123,2)</f>
        <v>1</v>
      </c>
      <c r="H226" s="194">
        <f>IF(G226=$B$13,INDEX(T_Issues[],$H$14+F226,8),"-")</f>
        <v>0</v>
      </c>
      <c r="I226" s="188" t="e">
        <f>IF(G226=$B$13,INDEX(T_Issues[],$H$14+F226,1),"-")</f>
        <v>#N/A</v>
      </c>
      <c r="J226" s="188">
        <f>IF($G226=$B$13,INDEX(T_Issues[],$H$14+F226,9),"-")</f>
        <v>0</v>
      </c>
      <c r="K226" s="10"/>
      <c r="L226" s="10"/>
      <c r="M226" s="10"/>
      <c r="N226" s="10"/>
      <c r="O226" s="10"/>
      <c r="P226" s="10"/>
      <c r="Q226" s="10"/>
      <c r="R226" s="10"/>
      <c r="S226" s="10"/>
      <c r="T226" s="10"/>
    </row>
    <row r="227" spans="1:20">
      <c r="A227" s="105" t="str">
        <f>IF(ISERROR(INDEX(T_Issues[],$H$14+$F227,5)),"-",IF(AND($G227=$B$13,$J227="Open",$I227=$A$10),INDEX(T_Issues[],$H$14+$F227,5),"-"))</f>
        <v>-</v>
      </c>
      <c r="B227" s="80" t="str">
        <f>IF(ISERROR(INDEX(T_Issues[],$H$14+$F227,6)),"-",IF(AND($G227=$B$13,$J227="Open",$I227=$A$10),INDEX(T_Issues[],$H$14+$F227,6),"-"))</f>
        <v>-</v>
      </c>
      <c r="C227" s="106" t="str">
        <f>IF(ISERROR(INDEX(T_Issues[],$H$14+$F227,7)),"-",IF(AND($G227=$B$13,$J227="Open",$I227=$A$10),INDEX(T_Issues[],$H$14+$F227,7),"-"))</f>
        <v>-</v>
      </c>
      <c r="D227" s="216" t="str">
        <f>IF(ISERROR(INDEX(T_Issues[],$H$14+$F227,8)),"-",IF(AND($G227=$B$13,$J227="Open",$I227=$A$10),INDEX(T_Issues[],$H$14+$F227,8),"-"))</f>
        <v>-</v>
      </c>
      <c r="F227" s="213">
        <v>2</v>
      </c>
      <c r="G227" s="193" t="e">
        <f>INDEX(T_Issues[],$H$14+F124,2)</f>
        <v>#REF!</v>
      </c>
      <c r="H227" s="194" t="e">
        <f>IF(G227=$B$13,INDEX(T_Issues[],$H$14+F227,8),"-")</f>
        <v>#REF!</v>
      </c>
      <c r="I227" s="188" t="e">
        <f>IF(G227=$B$13,INDEX(T_Issues[],$H$14+F227,1),"-")</f>
        <v>#REF!</v>
      </c>
      <c r="J227" s="188" t="e">
        <f>IF($G227=$B$13,INDEX(T_Issues[],$H$14+F227,9),"-")</f>
        <v>#REF!</v>
      </c>
      <c r="K227" s="10"/>
      <c r="L227" s="10"/>
      <c r="M227" s="10"/>
      <c r="N227" s="10"/>
      <c r="O227" s="10"/>
      <c r="P227" s="10"/>
      <c r="Q227" s="10"/>
      <c r="R227" s="10"/>
      <c r="S227" s="10"/>
      <c r="T227" s="10"/>
    </row>
    <row r="228" spans="1:20">
      <c r="A228" s="105" t="str">
        <f>IF(ISERROR(INDEX(T_Issues[],$H$14+$F228,5)),"-",IF(AND($G228=$B$13,$J228="Open",$I228=$A$10),INDEX(T_Issues[],$H$14+$F228,5),"-"))</f>
        <v>-</v>
      </c>
      <c r="B228" s="80" t="str">
        <f>IF(ISERROR(INDEX(T_Issues[],$H$14+$F228,6)),"-",IF(AND($G228=$B$13,$J228="Open",$I228=$A$10),INDEX(T_Issues[],$H$14+$F228,6),"-"))</f>
        <v>-</v>
      </c>
      <c r="C228" s="106" t="str">
        <f>IF(ISERROR(INDEX(T_Issues[],$H$14+$F228,7)),"-",IF(AND($G228=$B$13,$J228="Open",$I228=$A$10),INDEX(T_Issues[],$H$14+$F228,7),"-"))</f>
        <v>-</v>
      </c>
      <c r="D228" s="216" t="str">
        <f>IF(ISERROR(INDEX(T_Issues[],$H$14+$F228,8)),"-",IF(AND($G228=$B$13,$J228="Open",$I228=$A$10),INDEX(T_Issues[],$H$14+$F228,8),"-"))</f>
        <v>-</v>
      </c>
      <c r="F228" s="213">
        <v>3</v>
      </c>
      <c r="G228" s="193" t="e">
        <f>INDEX(T_Issues[],$H$14+F125,2)</f>
        <v>#REF!</v>
      </c>
      <c r="H228" s="194" t="e">
        <f>IF(G228=$B$13,INDEX(T_Issues[],$H$14+F228,8),"-")</f>
        <v>#REF!</v>
      </c>
      <c r="I228" s="188" t="e">
        <f>IF(G228=$B$13,INDEX(T_Issues[],$H$14+F228,1),"-")</f>
        <v>#REF!</v>
      </c>
      <c r="J228" s="188" t="e">
        <f>IF($G228=$B$13,INDEX(T_Issues[],$H$14+F228,9),"-")</f>
        <v>#REF!</v>
      </c>
      <c r="K228" s="10"/>
      <c r="L228" s="10"/>
      <c r="M228" s="10"/>
      <c r="N228" s="10"/>
      <c r="O228" s="10"/>
      <c r="P228" s="10"/>
      <c r="Q228" s="10"/>
      <c r="R228" s="10"/>
      <c r="S228" s="10"/>
      <c r="T228" s="10"/>
    </row>
    <row r="229" spans="1:20">
      <c r="A229" s="217" t="str">
        <f>IF(ISERROR(INDEX(T_Issues[],$H$14+$F229,5)),"-",IF(AND($G229=$B$13,$J229="Open",$I229=$A$10),INDEX(T_Issues[],$H$14+$F229,5),"-"))</f>
        <v>-</v>
      </c>
      <c r="B229" s="218" t="str">
        <f>IF(ISERROR(INDEX(T_Issues[],$H$14+$F229,6)),"-",IF(AND($G229=$B$13,$J229="Open",$I229=$A$10),INDEX(T_Issues[],$H$14+$F229,6),"-"))</f>
        <v>-</v>
      </c>
      <c r="C229" s="219" t="str">
        <f>IF(ISERROR(INDEX(T_Issues[],$H$14+$F229,7)),"-",IF(AND($G229=$B$13,$J229="Open",$I229=$A$10),INDEX(T_Issues[],$H$14+$F229,7),"-"))</f>
        <v>-</v>
      </c>
      <c r="D229" s="220" t="str">
        <f>IF(ISERROR(INDEX(T_Issues[],$H$14+$F229,8)),"-",IF(AND($G229=$B$13,$J229="Open",$I229=$A$10),INDEX(T_Issues[],$H$14+$F229,8),"-"))</f>
        <v>-</v>
      </c>
      <c r="F229" s="213">
        <v>4</v>
      </c>
      <c r="G229" s="193" t="e">
        <f>INDEX(T_Issues[],$H$14+F126,2)</f>
        <v>#REF!</v>
      </c>
      <c r="H229" s="194" t="e">
        <f>IF(G229=$B$13,INDEX(T_Issues[],$H$14+F229,8),"-")</f>
        <v>#REF!</v>
      </c>
      <c r="I229" s="188" t="e">
        <f>IF(G229=$B$13,INDEX(T_Issues[],$H$14+F229,1),"-")</f>
        <v>#REF!</v>
      </c>
      <c r="J229" s="188" t="e">
        <f>IF($G229=$B$13,INDEX(T_Issues[],$H$14+F229,9),"-")</f>
        <v>#REF!</v>
      </c>
      <c r="K229" s="10"/>
      <c r="L229" s="10"/>
      <c r="M229" s="10"/>
      <c r="N229" s="10"/>
      <c r="O229" s="10"/>
      <c r="P229" s="10"/>
      <c r="Q229" s="10"/>
      <c r="R229" s="10"/>
      <c r="S229" s="10"/>
      <c r="T229" s="10"/>
    </row>
    <row r="230" spans="1:20">
      <c r="A230" s="222" t="str">
        <f>IF(ISERROR(INDEX(T_Issues[],$H$14+$F230,5)),"-",IF(AND($G230=$B$13,$J230="Open",$I230=$A$10),INDEX(T_Issues[],$H$14+$F230,5),"-"))</f>
        <v>-</v>
      </c>
      <c r="B230" s="222" t="str">
        <f>IF(ISERROR(INDEX(T_Issues[],$H$14+$F230,6)),"-",IF(AND($G230=$B$13,$J230="Open",$I230=$A$10),INDEX(T_Issues[],$H$14+$F230,6),"-"))</f>
        <v>-</v>
      </c>
      <c r="C230" s="222" t="str">
        <f>IF(ISERROR(INDEX(T_Issues[],$H$14+$F230,7)),"-",IF(AND($G230=$B$13,$J230="Open",$I230=$A$10),INDEX(T_Issues[],$H$14+$F230,7),"-"))</f>
        <v>-</v>
      </c>
      <c r="D230" s="223" t="str">
        <f>IF(ISERROR(INDEX(T_Issues[],$H$14+$F230,8)),"-",IF(AND($G230=$B$13,$J230="Open",$I230=$A$10),INDEX(T_Issues[],$H$14+$F230,8),"-"))</f>
        <v>-</v>
      </c>
      <c r="F230" s="213">
        <v>5</v>
      </c>
      <c r="G230" s="193" t="e">
        <f>INDEX(T_Issues[],$H$14+F127,2)</f>
        <v>#REF!</v>
      </c>
      <c r="H230" s="194" t="e">
        <f>IF(G230=$B$13,INDEX(T_Issues[],$H$14+F230,8),"-")</f>
        <v>#REF!</v>
      </c>
      <c r="I230" s="188" t="e">
        <f>IF(G230=$B$13,INDEX(T_Issues[],$H$14+F230,1),"-")</f>
        <v>#REF!</v>
      </c>
      <c r="J230" s="188" t="e">
        <f>IF($G230=$B$13,INDEX(T_Issues[],$H$14+F230,9),"-")</f>
        <v>#REF!</v>
      </c>
      <c r="K230" s="10"/>
      <c r="L230" s="10"/>
      <c r="M230" s="10"/>
      <c r="N230" s="10"/>
      <c r="O230" s="10"/>
      <c r="P230" s="10"/>
      <c r="Q230" s="10"/>
      <c r="R230" s="10"/>
      <c r="S230" s="10"/>
      <c r="T230" s="10"/>
    </row>
    <row r="231" spans="1:20" ht="27" customHeight="1">
      <c r="A231" s="321"/>
      <c r="B231" s="321"/>
      <c r="C231" s="321"/>
      <c r="D231" s="321"/>
      <c r="I231" s="10"/>
      <c r="J231" s="10"/>
      <c r="K231" s="10"/>
      <c r="L231" s="103"/>
      <c r="M231" s="10"/>
      <c r="N231" s="10"/>
      <c r="O231" s="10"/>
      <c r="P231" s="10"/>
      <c r="Q231" s="10"/>
      <c r="R231" s="10"/>
      <c r="S231" s="10"/>
      <c r="T231" s="10"/>
    </row>
    <row r="232" spans="1:20" ht="28" customHeight="1">
      <c r="A232" s="315" t="s">
        <v>97</v>
      </c>
      <c r="B232" s="316"/>
      <c r="C232" s="316"/>
      <c r="D232" s="316"/>
      <c r="F232" s="42"/>
      <c r="G232" s="42"/>
      <c r="H232" s="42"/>
      <c r="I232" s="42"/>
      <c r="J232" s="10"/>
      <c r="K232" s="10"/>
      <c r="L232" s="10"/>
      <c r="M232" s="10"/>
      <c r="N232" s="10"/>
      <c r="O232" s="10"/>
      <c r="P232" s="10"/>
      <c r="Q232" s="10"/>
      <c r="R232" s="10"/>
      <c r="S232" s="10"/>
      <c r="T232" s="10"/>
    </row>
    <row r="233" spans="1:20">
      <c r="A233" s="81" t="s">
        <v>93</v>
      </c>
      <c r="B233" s="81" t="s">
        <v>137</v>
      </c>
      <c r="C233" s="81" t="s">
        <v>167</v>
      </c>
      <c r="D233" s="214" t="s">
        <v>11</v>
      </c>
      <c r="F233" s="189" t="s">
        <v>19</v>
      </c>
      <c r="G233" s="190" t="s">
        <v>12</v>
      </c>
      <c r="H233" s="191" t="s">
        <v>11</v>
      </c>
      <c r="I233" s="191" t="s">
        <v>165</v>
      </c>
      <c r="J233" s="191" t="s">
        <v>17</v>
      </c>
      <c r="K233" s="10"/>
      <c r="L233" s="10"/>
      <c r="M233" s="10"/>
      <c r="N233" s="10"/>
      <c r="O233" s="10"/>
      <c r="P233" s="10"/>
      <c r="Q233" s="10"/>
      <c r="R233" s="10"/>
      <c r="S233" s="10"/>
      <c r="T233" s="10"/>
    </row>
    <row r="234" spans="1:20">
      <c r="A234" s="105" t="e">
        <f>IF(ISERROR(INDEX(T_Risks[],$I$14+$F234,5)),"-",IF(AND($G234=$B$13,$J234="Open",$I234=$A$10),INDEX(T_Risks[],$I$14+$F234,5),"-"))</f>
        <v>#N/A</v>
      </c>
      <c r="B234" s="80" t="e">
        <f>IF(ISERROR(INDEX(T_Risks[],$I$14+$F234,6)),"-",IF(AND($G234=$B$13,$J234="Open",$I234=$A$10),INDEX(T_Risks[],$I$14+$F234,6),"-"))</f>
        <v>#N/A</v>
      </c>
      <c r="C234" s="105" t="e">
        <f>IF(ISERROR(INDEX(T_Risks[],$I$14+$F234,7)),"-",IF(AND($G234=$B$13,$J234="Open",$I234=$A$10),INDEX(T_Risks[],$I$14+$F234,7),"-"))</f>
        <v>#N/A</v>
      </c>
      <c r="D234" s="215" t="e">
        <f>IF(ISERROR(INDEX(T_Risks[],$I$14+$F234,8)),"-",IF(AND($G234=$B$13,$J234="Open",$I234=$A$10),INDEX(T_Risks[],$I$14+$F234,8),"-"))</f>
        <v>#N/A</v>
      </c>
      <c r="F234" s="212">
        <v>0</v>
      </c>
      <c r="G234" s="193">
        <f>INDEX(T_Risks[],$I$14+F234,2)</f>
        <v>1</v>
      </c>
      <c r="H234" s="194">
        <f>IF(G234=$B$13,INDEX(T_Risks[],$I$14+F234,8),"-")</f>
        <v>0</v>
      </c>
      <c r="I234" s="188" t="e">
        <f>IF(G234=$B$13,INDEX(T_Risks[],$I$14+F234,1),"-")</f>
        <v>#N/A</v>
      </c>
      <c r="J234" s="188">
        <f>IF($G234=$B$13,INDEX(T_Risks[],$I$14+F234,9),"-")</f>
        <v>0</v>
      </c>
      <c r="K234" s="10"/>
      <c r="L234" s="10"/>
      <c r="M234" s="10"/>
      <c r="N234" s="10"/>
      <c r="O234" s="10"/>
      <c r="P234" s="10"/>
      <c r="Q234" s="10"/>
      <c r="R234" s="10"/>
      <c r="S234" s="10"/>
      <c r="T234" s="10"/>
    </row>
    <row r="235" spans="1:20">
      <c r="A235" s="105" t="e">
        <f>IF(ISERROR(INDEX(T_Risks[],$I$14+$F235,5)),"-",IF(AND($G235=$B$13,$J235="Open",$I235=$A$10),INDEX(T_Risks[],$I$14+$F235,5),"-"))</f>
        <v>#N/A</v>
      </c>
      <c r="B235" s="105" t="e">
        <f>IF(ISERROR(INDEX(T_Risks[],$I$14+$F235,6)),"-",IF(AND($G235=$B$13,$J235="Open",$I235=$A$10),INDEX(T_Risks[],$I$14+$F235,6),"-"))</f>
        <v>#N/A</v>
      </c>
      <c r="C235" s="105" t="e">
        <f>IF(ISERROR(INDEX(T_Risks[],$I$14+$F235,7)),"-",IF(AND($G235=$B$13,$J235="Open",$I235=$A$10),INDEX(T_Risks[],$I$14+$F235,7),"-"))</f>
        <v>#N/A</v>
      </c>
      <c r="D235" s="215" t="e">
        <f>IF(ISERROR(INDEX(T_Risks[],$I$14+$F235,8)),"-",IF(AND($G235=$B$13,$J235="Open",$I235=$A$10),INDEX(T_Risks[],$I$14+$F235,8),"-"))</f>
        <v>#N/A</v>
      </c>
      <c r="F235" s="213">
        <v>1</v>
      </c>
      <c r="G235" s="193">
        <f>INDEX(T_Risks[],$I$14+F235,2)</f>
        <v>1</v>
      </c>
      <c r="H235" s="194">
        <f>IF(G235=$B$13,INDEX(T_Risks[],$I$14+F235,8),"-")</f>
        <v>0</v>
      </c>
      <c r="I235" s="188" t="e">
        <f>IF(G235=$B$13,INDEX(T_Risks[],$I$14+F235,1),"-")</f>
        <v>#N/A</v>
      </c>
      <c r="J235" s="188">
        <f>IF($G235=$B$13,INDEX(T_Risks[],$I$14+F235,9),"-")</f>
        <v>0</v>
      </c>
      <c r="K235" s="10"/>
      <c r="L235" s="10"/>
      <c r="M235" s="10"/>
      <c r="N235" s="10"/>
      <c r="O235" s="10"/>
      <c r="P235" s="10"/>
      <c r="Q235" s="10"/>
      <c r="R235" s="10"/>
      <c r="S235" s="10"/>
      <c r="T235" s="10"/>
    </row>
    <row r="236" spans="1:20">
      <c r="A236" s="106" t="e">
        <f>IF(ISERROR(INDEX(T_Risks[],$I$14+$F236,5)),"-",IF(AND($G236=$B$13,$J236="Open",$I236=$A$10),INDEX(T_Risks[],$I$14+$F236,5),"-"))</f>
        <v>#N/A</v>
      </c>
      <c r="B236" s="106" t="e">
        <f>IF(ISERROR(INDEX(T_Risks[],$I$14+$F236,6)),"-",IF(AND($G236=$B$13,$J236="Open",$I236=$A$10),INDEX(T_Risks[],$I$14+$F236,6),"-"))</f>
        <v>#N/A</v>
      </c>
      <c r="C236" s="106" t="e">
        <f>IF(ISERROR(INDEX(T_Risks[],$I$14+$F236,7)),"-",IF(AND($G236=$B$13,$J236="Open",$I236=$A$10),INDEX(T_Risks[],$I$14+$F236,7),"-"))</f>
        <v>#N/A</v>
      </c>
      <c r="D236" s="216" t="e">
        <f>IF(ISERROR(INDEX(T_Risks[],$I$14+$F236,8)),"-",IF(AND($G236=$B$13,$J236="Open",$I236=$A$10),INDEX(T_Risks[],$I$14+$F236,8),"-"))</f>
        <v>#N/A</v>
      </c>
      <c r="F236" s="213">
        <v>2</v>
      </c>
      <c r="G236" s="193">
        <f>INDEX(T_Risks[],$I$14+F236,2)</f>
        <v>1</v>
      </c>
      <c r="H236" s="194">
        <f>IF(G236=$B$13,INDEX(T_Risks[],$I$14+F236,8),"-")</f>
        <v>0</v>
      </c>
      <c r="I236" s="188" t="e">
        <f>IF(G236=$B$13,INDEX(T_Risks[],$I$14+F236,1),"-")</f>
        <v>#N/A</v>
      </c>
      <c r="J236" s="188">
        <f>IF($G236=$B$13,INDEX(T_Risks[],$I$14+F236,9),"-")</f>
        <v>0</v>
      </c>
      <c r="K236" s="10"/>
      <c r="L236" s="10"/>
      <c r="M236" s="10"/>
      <c r="N236" s="10"/>
      <c r="O236" s="10"/>
      <c r="P236" s="10"/>
      <c r="Q236" s="10"/>
      <c r="R236" s="10"/>
      <c r="S236" s="10"/>
      <c r="T236" s="10"/>
    </row>
    <row r="237" spans="1:20">
      <c r="A237" s="106" t="e">
        <f>IF(ISERROR(INDEX(T_Risks[],$I$14+$F237,5)),"-",IF(AND($G237=$B$13,$J237="Open",$I237=$A$10),INDEX(T_Risks[],$I$14+$F237,5),"-"))</f>
        <v>#N/A</v>
      </c>
      <c r="B237" s="106" t="e">
        <f>IF(ISERROR(INDEX(T_Risks[],$I$14+$F237,6)),"-",IF(AND($G237=$B$13,$J237="Open",$I237=$A$10),INDEX(T_Risks[],$I$14+$F237,6),"-"))</f>
        <v>#N/A</v>
      </c>
      <c r="C237" s="106" t="e">
        <f>IF(ISERROR(INDEX(T_Risks[],$I$14+$F237,7)),"-",IF(AND($G237=$B$13,$J237="Open",$I237=$A$10),INDEX(T_Risks[],$I$14+$F237,7),"-"))</f>
        <v>#N/A</v>
      </c>
      <c r="D237" s="216" t="e">
        <f>IF(ISERROR(INDEX(T_Risks[],$I$14+$F237,8)),"-",IF(AND($G237=$B$13,$J237="Open",$I237=$A$10),INDEX(T_Risks[],$I$14+$F237,8),"-"))</f>
        <v>#N/A</v>
      </c>
      <c r="F237" s="213">
        <v>3</v>
      </c>
      <c r="G237" s="193">
        <f>INDEX(T_Risks[],$I$14+F237,2)</f>
        <v>1</v>
      </c>
      <c r="H237" s="194">
        <f>IF(G237=$B$13,INDEX(T_Risks[],$I$14+F237,8),"-")</f>
        <v>0</v>
      </c>
      <c r="I237" s="188" t="e">
        <f>IF(G237=$B$13,INDEX(T_Risks[],$I$14+F237,1),"-")</f>
        <v>#N/A</v>
      </c>
      <c r="J237" s="188">
        <f>IF($G237=$B$13,INDEX(T_Risks[],$I$14+F237,9),"-")</f>
        <v>0</v>
      </c>
      <c r="K237" s="10"/>
      <c r="L237" s="10"/>
      <c r="M237" s="10"/>
      <c r="N237" s="10"/>
      <c r="O237" s="10"/>
      <c r="P237" s="10"/>
      <c r="Q237" s="10"/>
      <c r="R237" s="10"/>
      <c r="S237" s="10"/>
      <c r="T237" s="10"/>
    </row>
    <row r="238" spans="1:20">
      <c r="A238" s="219" t="e">
        <f>IF(ISERROR(INDEX(T_Risks[],$I$14+$F238,5)),"-",IF(AND($G238=$B$13,$J238="Open",$I238=$A$10),INDEX(T_Risks[],$I$14+$F238,5),"-"))</f>
        <v>#N/A</v>
      </c>
      <c r="B238" s="219" t="e">
        <f>IF(ISERROR(INDEX(T_Risks[],$I$14+$F238,6)),"-",IF(AND($G238=$B$13,$J238="Open",$I238=$A$10),INDEX(T_Risks[],$I$14+$F238,6),"-"))</f>
        <v>#N/A</v>
      </c>
      <c r="C238" s="219" t="e">
        <f>IF(ISERROR(INDEX(T_Risks[],$I$14+$F238,7)),"-",IF(AND($G238=$B$13,$J238="Open",$I238=$A$10),INDEX(T_Risks[],$I$14+$F238,7),"-"))</f>
        <v>#N/A</v>
      </c>
      <c r="D238" s="220" t="e">
        <f>IF(ISERROR(INDEX(T_Risks[],$I$14+$F238,8)),"-",IF(AND($G238=$B$13,$J238="Open",$I238=$A$10),INDEX(T_Risks[],$I$14+$F238,8),"-"))</f>
        <v>#N/A</v>
      </c>
      <c r="F238" s="213">
        <v>4</v>
      </c>
      <c r="G238" s="193">
        <f>INDEX(T_Risks[],$I$14+F238,2)</f>
        <v>1</v>
      </c>
      <c r="H238" s="194">
        <f>IF(G238=$B$13,INDEX(T_Risks[],$I$14+F238,8),"-")</f>
        <v>0</v>
      </c>
      <c r="I238" s="188" t="e">
        <f>IF(G238=$B$13,INDEX(T_Risks[],$I$14+F238,1),"-")</f>
        <v>#N/A</v>
      </c>
      <c r="J238" s="188">
        <f>IF($G238=$B$13,INDEX(T_Risks[],$I$14+F238,9),"-")</f>
        <v>0</v>
      </c>
      <c r="K238" s="10"/>
      <c r="L238" s="10"/>
      <c r="M238" s="10"/>
      <c r="N238" s="10"/>
      <c r="O238" s="10"/>
      <c r="P238" s="10"/>
      <c r="Q238" s="10"/>
      <c r="R238" s="10"/>
      <c r="S238" s="10"/>
      <c r="T238" s="10"/>
    </row>
    <row r="239" spans="1:20">
      <c r="A239" s="222" t="str">
        <f>IF(ISERROR(INDEX(T_Risks[],$I$14+$F239,5)),"-",IF(AND($G239=$B$13,$J239="Open",$I239=$A$10),INDEX(T_Risks[],$I$14+$F239,5),"-"))</f>
        <v>-</v>
      </c>
      <c r="B239" s="222" t="str">
        <f>IF(ISERROR(INDEX(T_Risks[],$I$14+$F239,6)),"-",IF(AND($G239=$B$13,$J239="Open",$I239=$A$10),INDEX(T_Risks[],$I$14+$F239,6),"-"))</f>
        <v>-</v>
      </c>
      <c r="C239" s="222" t="str">
        <f>IF(ISERROR(INDEX(T_Risks[],$I$14+$F239,7)),"-",IF(AND($G239=$B$13,$J239="Open",$I239=$A$10),INDEX(T_Risks[],$I$14+$F239,7),"-"))</f>
        <v>-</v>
      </c>
      <c r="D239" s="223" t="str">
        <f>IF(ISERROR(INDEX(T_Risks[],$I$14+$F239,8)),"-",IF(AND($G239=$B$13,$J239="Open",$I239=$A$10),INDEX(T_Risks[],$I$14+$F239,8),"-"))</f>
        <v>-</v>
      </c>
      <c r="F239" s="213">
        <v>5</v>
      </c>
      <c r="G239" s="193" t="e">
        <f>INDEX(T_Risks[],$I$14+F239,2)</f>
        <v>#REF!</v>
      </c>
      <c r="H239" s="194" t="e">
        <f>IF(G239=$B$13,INDEX(T_Risks[],$I$14+F239,8),"-")</f>
        <v>#REF!</v>
      </c>
      <c r="I239" s="188" t="e">
        <f>IF(G239=$B$13,INDEX(T_Risks[],$I$14+F239,1),"-")</f>
        <v>#REF!</v>
      </c>
      <c r="J239" s="188" t="e">
        <f>IF($G239=$B$13,INDEX(T_Risks[],$I$14+F239,9),"-")</f>
        <v>#REF!</v>
      </c>
    </row>
  </sheetData>
  <sheetProtection selectLockedCells="1" autoFilter="0"/>
  <mergeCells count="10">
    <mergeCell ref="A1:A3"/>
    <mergeCell ref="C6:D6"/>
    <mergeCell ref="C7:D7"/>
    <mergeCell ref="A232:D232"/>
    <mergeCell ref="A15:D16"/>
    <mergeCell ref="A119:C119"/>
    <mergeCell ref="A223:D223"/>
    <mergeCell ref="A231:D231"/>
    <mergeCell ref="A120:E120"/>
    <mergeCell ref="A17:E17"/>
  </mergeCells>
  <phoneticPr fontId="26" type="noConversion"/>
  <conditionalFormatting sqref="A19:D119 A120:A121 C121:D121 A122:D222 A224:D231 A233:D239">
    <cfRule type="expression" dxfId="5" priority="4">
      <formula>$A19="-"</formula>
    </cfRule>
  </conditionalFormatting>
  <conditionalFormatting sqref="B14">
    <cfRule type="containsText" dxfId="4" priority="6" operator="containsText" text="Red">
      <formula>NOT(ISERROR(SEARCH("Red",B14)))</formula>
    </cfRule>
    <cfRule type="containsText" dxfId="3" priority="7" operator="containsText" text="Orange">
      <formula>NOT(ISERROR(SEARCH("Orange",B14)))</formula>
    </cfRule>
    <cfRule type="containsText" dxfId="2" priority="8" operator="containsText" text="Green">
      <formula>NOT(ISERROR(SEARCH("Green",B14)))</formula>
    </cfRule>
  </conditionalFormatting>
  <conditionalFormatting sqref="C7:D7 A10 B12">
    <cfRule type="containsBlanks" dxfId="1" priority="12">
      <formula>LEN(TRIM(A7))=0</formula>
    </cfRule>
  </conditionalFormatting>
  <dataValidations count="3">
    <dataValidation type="list" allowBlank="1" showInputMessage="1" showErrorMessage="1" sqref="C7:E7" xr:uid="{00000000-0002-0000-0600-000000000000}">
      <formula1>NRConsultantName</formula1>
    </dataValidation>
    <dataValidation type="list" allowBlank="1" showInputMessage="1" showErrorMessage="1" sqref="A10" xr:uid="{00000000-0002-0000-0600-000001000000}">
      <formula1 xml:space="preserve"> NRProjectStages</formula1>
    </dataValidation>
    <dataValidation allowBlank="1" showInputMessage="1" showErrorMessage="1" sqref="B19:B118" xr:uid="{00000000-0002-0000-0600-000002000000}"/>
  </dataValidations>
  <pageMargins left="0.25" right="0.25" top="0.75" bottom="0.75" header="0.3" footer="0.3"/>
  <pageSetup paperSize="9" scale="55" fitToWidth="0" fitToHeight="0" orientation="portrait" r:id="rId1"/>
  <headerFooter>
    <oddFooter>&amp;LBusiness Analysts Pty Ltd
ABN: 45 110 689 702
www.business-analysis.com.au
info@business-analysis.com.au&amp;RPage &amp;P of &amp;N</oddFooter>
  </headerFooter>
  <rowBreaks count="1" manualBreakCount="1">
    <brk id="243" max="16383" man="1"/>
  </rowBreaks>
  <colBreaks count="1" manualBreakCount="1">
    <brk id="5" max="1048575" man="1"/>
  </colBreaks>
  <drawing r:id="rId2"/>
  <legacyDrawing r:id="rId3"/>
  <tableParts count="4">
    <tablePart r:id="rId4"/>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Settings!$R$2:$R$4</xm:f>
          </x14:formula1>
          <xm:sqref>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C125"/>
  <sheetViews>
    <sheetView workbookViewId="0">
      <selection activeCell="A87" sqref="A87:XFD87"/>
    </sheetView>
  </sheetViews>
  <sheetFormatPr defaultColWidth="11" defaultRowHeight="15.5"/>
  <cols>
    <col min="1" max="1" width="22" style="10" customWidth="1"/>
    <col min="2" max="2" width="21.3984375" style="10" customWidth="1"/>
    <col min="3" max="3" width="22.796875" style="10" customWidth="1"/>
    <col min="4" max="4" width="48" style="10" customWidth="1"/>
    <col min="5" max="5" width="26.19921875" style="27" customWidth="1"/>
    <col min="6" max="6" width="11.59765625" style="27" bestFit="1" customWidth="1"/>
    <col min="7" max="7" width="29.796875" style="15" bestFit="1" customWidth="1"/>
    <col min="8" max="8" width="2.796875" style="26" customWidth="1"/>
    <col min="9" max="9" width="4.59765625" style="10" customWidth="1"/>
    <col min="10" max="10" width="24.19921875" style="10" bestFit="1" customWidth="1"/>
    <col min="11" max="11" width="4.59765625" style="10" customWidth="1"/>
    <col min="12" max="12" width="25.19921875" style="10" bestFit="1" customWidth="1"/>
    <col min="13" max="13" width="4.59765625" style="10" customWidth="1"/>
    <col min="14" max="14" width="30.19921875" style="10" bestFit="1" customWidth="1"/>
    <col min="15" max="15" width="4.59765625" style="10" customWidth="1"/>
    <col min="16" max="16" width="37" style="10" customWidth="1"/>
    <col min="17" max="17" width="4.59765625" style="10" customWidth="1"/>
    <col min="18" max="18" width="15" style="10" bestFit="1" customWidth="1"/>
    <col min="19" max="19" width="4.59765625" style="10" customWidth="1"/>
    <col min="20" max="20" width="8.3984375" style="10" bestFit="1" customWidth="1"/>
    <col min="21" max="21" width="20.796875" style="10" customWidth="1"/>
    <col min="22" max="22" width="4.59765625" style="10" customWidth="1"/>
    <col min="23" max="23" width="26" style="10" bestFit="1" customWidth="1"/>
    <col min="24" max="24" width="4.59765625" style="10" customWidth="1"/>
    <col min="25" max="25" width="16.59765625" style="10" bestFit="1" customWidth="1"/>
    <col min="26" max="26" width="4.59765625" style="10" customWidth="1"/>
    <col min="27" max="27" width="18.796875" style="10" bestFit="1" customWidth="1"/>
    <col min="28" max="28" width="4.59765625" style="10" customWidth="1"/>
    <col min="29" max="29" width="9.59765625" style="10" bestFit="1" customWidth="1"/>
    <col min="30" max="16384" width="11" style="10"/>
  </cols>
  <sheetData>
    <row r="1" spans="1:29">
      <c r="A1" s="29" t="s">
        <v>18</v>
      </c>
      <c r="B1" s="24" t="s">
        <v>22</v>
      </c>
      <c r="C1" s="24" t="s">
        <v>23</v>
      </c>
      <c r="D1" s="24" t="s">
        <v>84</v>
      </c>
      <c r="E1" s="176" t="s">
        <v>160</v>
      </c>
      <c r="F1" s="29" t="s">
        <v>14</v>
      </c>
      <c r="G1" s="86" t="s">
        <v>82</v>
      </c>
      <c r="J1" s="25" t="s">
        <v>80</v>
      </c>
      <c r="L1" s="25" t="s">
        <v>87</v>
      </c>
      <c r="N1" s="25" t="s">
        <v>79</v>
      </c>
      <c r="P1" s="25" t="s">
        <v>88</v>
      </c>
      <c r="R1" s="25" t="s">
        <v>108</v>
      </c>
      <c r="T1" s="322" t="s">
        <v>132</v>
      </c>
      <c r="U1" s="323"/>
      <c r="W1" s="164" t="s">
        <v>155</v>
      </c>
      <c r="Y1" s="164" t="s">
        <v>161</v>
      </c>
      <c r="AA1" s="164" t="s">
        <v>171</v>
      </c>
      <c r="AC1" s="164" t="s">
        <v>175</v>
      </c>
    </row>
    <row r="2" spans="1:29">
      <c r="A2" s="27">
        <v>42370</v>
      </c>
      <c r="B2" s="10" t="s">
        <v>24</v>
      </c>
      <c r="C2" s="10" t="s">
        <v>25</v>
      </c>
      <c r="D2" s="10" t="b">
        <f>OR(ISNUMBER(SEARCH('1 Controls'!$C$9,Holidays[[#This Row],[State]])),TRIM(Holidays[[#This Row],[State]])="National")</f>
        <v>1</v>
      </c>
      <c r="E2" s="27">
        <f>IF(AND(Holidays[[#This Row],[Is Holiday]]=TRUE,WEEKDAY(Holidays[[#This Row],[Date]],2)&lt;&gt;7,WEEKDAY(Holidays[[#This Row],[Date]],2)&lt;&gt;6),Holidays[[#This Row],[Date]],"01/01/1900")</f>
        <v>42370</v>
      </c>
      <c r="F2" s="202">
        <f>Holidays[[#This Row],[Date]]</f>
        <v>42370</v>
      </c>
      <c r="G2" s="87" t="s">
        <v>81</v>
      </c>
      <c r="J2" s="10" t="s">
        <v>26</v>
      </c>
      <c r="L2" s="10" t="s">
        <v>21</v>
      </c>
      <c r="N2" s="22">
        <v>0</v>
      </c>
      <c r="P2" s="36" t="s">
        <v>89</v>
      </c>
      <c r="R2" s="84" t="s">
        <v>109</v>
      </c>
      <c r="T2" s="103" t="s">
        <v>109</v>
      </c>
      <c r="U2" s="103" t="s">
        <v>136</v>
      </c>
      <c r="V2" s="10" t="s">
        <v>134</v>
      </c>
      <c r="W2" s="103" t="s">
        <v>186</v>
      </c>
      <c r="Y2" s="103" t="s">
        <v>162</v>
      </c>
      <c r="AA2" s="103" t="s">
        <v>172</v>
      </c>
      <c r="AC2" s="103" t="s">
        <v>176</v>
      </c>
    </row>
    <row r="3" spans="1:29">
      <c r="A3" s="27">
        <v>42375</v>
      </c>
      <c r="B3" s="10" t="s">
        <v>27</v>
      </c>
      <c r="C3" s="10" t="s">
        <v>26</v>
      </c>
      <c r="D3" s="10" t="b">
        <f>OR(ISNUMBER(SEARCH('1 Controls'!$C$9,Holidays[[#This Row],[State]])),TRIM(Holidays[[#This Row],[State]])="National")</f>
        <v>1</v>
      </c>
      <c r="E3" s="27">
        <f>IF(AND(Holidays[[#This Row],[Is Holiday]]=TRUE,WEEKDAY(Holidays[[#This Row],[Date]],2)&lt;&gt;7,WEEKDAY(Holidays[[#This Row],[Date]],2)&lt;&gt;6),Holidays[[#This Row],[Date]],"01/01/1900")</f>
        <v>42375</v>
      </c>
      <c r="F3" s="202">
        <v>0</v>
      </c>
      <c r="J3" s="10" t="s">
        <v>4</v>
      </c>
      <c r="L3" s="10" t="s">
        <v>28</v>
      </c>
      <c r="N3" s="22">
        <v>0.1</v>
      </c>
      <c r="P3" s="36" t="s">
        <v>90</v>
      </c>
      <c r="R3" s="103" t="s">
        <v>121</v>
      </c>
      <c r="T3" s="103" t="s">
        <v>121</v>
      </c>
      <c r="U3" s="103" t="s">
        <v>135</v>
      </c>
      <c r="V3" s="10" t="s">
        <v>134</v>
      </c>
      <c r="W3" s="103" t="s">
        <v>187</v>
      </c>
      <c r="Y3" s="103" t="s">
        <v>163</v>
      </c>
      <c r="AA3" s="103" t="s">
        <v>173</v>
      </c>
      <c r="AC3" s="103" t="s">
        <v>177</v>
      </c>
    </row>
    <row r="4" spans="1:29">
      <c r="A4" s="27">
        <v>42395</v>
      </c>
      <c r="B4" s="10" t="s">
        <v>29</v>
      </c>
      <c r="C4" s="10" t="s">
        <v>25</v>
      </c>
      <c r="D4" s="10" t="b">
        <f>OR(ISNUMBER(SEARCH('1 Controls'!$C$9,Holidays[[#This Row],[State]])),TRIM(Holidays[[#This Row],[State]])="National")</f>
        <v>1</v>
      </c>
      <c r="E4" s="27">
        <f>IF(AND(Holidays[[#This Row],[Is Holiday]]=TRUE,WEEKDAY(Holidays[[#This Row],[Date]],2)&lt;&gt;7,WEEKDAY(Holidays[[#This Row],[Date]],2)&lt;&gt;6),Holidays[[#This Row],[Date]],"01/01/1900")</f>
        <v>42395</v>
      </c>
      <c r="F4" s="202">
        <f>Holidays[[#This Row],[Date]]</f>
        <v>42395</v>
      </c>
      <c r="J4" s="10" t="s">
        <v>30</v>
      </c>
      <c r="L4" s="10" t="s">
        <v>20</v>
      </c>
      <c r="N4" s="22">
        <v>0.2</v>
      </c>
      <c r="R4" s="84" t="s">
        <v>110</v>
      </c>
      <c r="T4" s="103" t="s">
        <v>110</v>
      </c>
      <c r="U4" s="103" t="s">
        <v>133</v>
      </c>
      <c r="V4" s="10" t="s">
        <v>134</v>
      </c>
      <c r="W4" s="103" t="s">
        <v>156</v>
      </c>
      <c r="AC4" s="103" t="s">
        <v>178</v>
      </c>
    </row>
    <row r="5" spans="1:29">
      <c r="A5" s="27">
        <v>42408</v>
      </c>
      <c r="B5" s="10" t="s">
        <v>31</v>
      </c>
      <c r="C5" s="10" t="s">
        <v>26</v>
      </c>
      <c r="D5" s="10" t="b">
        <f>OR(ISNUMBER(SEARCH('1 Controls'!$C$9,Holidays[[#This Row],[State]])),TRIM(Holidays[[#This Row],[State]])="National")</f>
        <v>1</v>
      </c>
      <c r="E5" s="27">
        <f>IF(AND(Holidays[[#This Row],[Is Holiday]]=TRUE,WEEKDAY(Holidays[[#This Row],[Date]],2)&lt;&gt;7,WEEKDAY(Holidays[[#This Row],[Date]],2)&lt;&gt;6),Holidays[[#This Row],[Date]],"01/01/1900")</f>
        <v>42408</v>
      </c>
      <c r="F5" s="202">
        <f>Holidays[[#This Row],[Date]]</f>
        <v>42408</v>
      </c>
      <c r="J5" s="10" t="s">
        <v>32</v>
      </c>
      <c r="L5" s="10" t="s">
        <v>33</v>
      </c>
      <c r="N5" s="22">
        <v>0.3</v>
      </c>
      <c r="W5" s="103"/>
      <c r="AC5" s="103" t="s">
        <v>179</v>
      </c>
    </row>
    <row r="6" spans="1:29">
      <c r="A6" s="27">
        <v>42424</v>
      </c>
      <c r="B6" s="10" t="s">
        <v>34</v>
      </c>
      <c r="C6" s="10" t="s">
        <v>26</v>
      </c>
      <c r="D6" s="10" t="b">
        <f>OR(ISNUMBER(SEARCH('1 Controls'!$C$9,Holidays[[#This Row],[State]])),TRIM(Holidays[[#This Row],[State]])="National")</f>
        <v>1</v>
      </c>
      <c r="E6" s="27">
        <f>IF(AND(Holidays[[#This Row],[Is Holiday]]=TRUE,WEEKDAY(Holidays[[#This Row],[Date]],2)&lt;&gt;7,WEEKDAY(Holidays[[#This Row],[Date]],2)&lt;&gt;6),Holidays[[#This Row],[Date]],"01/01/1900")</f>
        <v>42424</v>
      </c>
      <c r="F6" s="202">
        <f>Holidays[[#This Row],[Date]]</f>
        <v>42424</v>
      </c>
      <c r="J6" s="10" t="s">
        <v>35</v>
      </c>
      <c r="L6" s="103" t="s">
        <v>164</v>
      </c>
      <c r="N6" s="22">
        <v>0.4</v>
      </c>
      <c r="T6" s="103"/>
      <c r="AC6" s="103" t="s">
        <v>180</v>
      </c>
    </row>
    <row r="7" spans="1:29">
      <c r="A7" s="27">
        <v>42436</v>
      </c>
      <c r="B7" s="10" t="s">
        <v>36</v>
      </c>
      <c r="C7" s="10" t="s">
        <v>4</v>
      </c>
      <c r="D7" s="10" t="b">
        <f>OR(ISNUMBER(SEARCH('1 Controls'!$C$9,Holidays[[#This Row],[State]])),TRIM(Holidays[[#This Row],[State]])="National")</f>
        <v>1</v>
      </c>
      <c r="E7" s="27">
        <f>IF(AND(Holidays[[#This Row],[Is Holiday]]=TRUE,WEEKDAY(Holidays[[#This Row],[Date]],2)&lt;&gt;7,WEEKDAY(Holidays[[#This Row],[Date]],2)&lt;&gt;6),Holidays[[#This Row],[Date]],"01/01/1900")</f>
        <v>42436</v>
      </c>
      <c r="F7" s="202">
        <f>Holidays[[#This Row],[Date]]</f>
        <v>42436</v>
      </c>
      <c r="J7" s="10" t="s">
        <v>37</v>
      </c>
      <c r="N7" s="22">
        <v>0.5</v>
      </c>
    </row>
    <row r="8" spans="1:29">
      <c r="A8" s="27">
        <v>42430</v>
      </c>
      <c r="B8" s="10" t="s">
        <v>38</v>
      </c>
      <c r="C8" s="10" t="s">
        <v>26</v>
      </c>
      <c r="D8" s="10" t="b">
        <f>OR(ISNUMBER(SEARCH('1 Controls'!$C$9,Holidays[[#This Row],[State]])),TRIM(Holidays[[#This Row],[State]])="National")</f>
        <v>1</v>
      </c>
      <c r="E8" s="27">
        <f>IF(AND(Holidays[[#This Row],[Is Holiday]]=TRUE,WEEKDAY(Holidays[[#This Row],[Date]],2)&lt;&gt;7,WEEKDAY(Holidays[[#This Row],[Date]],2)&lt;&gt;6),Holidays[[#This Row],[Date]],"01/01/1900")</f>
        <v>42430</v>
      </c>
      <c r="F8" s="202">
        <f>Holidays[[#This Row],[Date]]</f>
        <v>42430</v>
      </c>
      <c r="J8" s="10" t="s">
        <v>39</v>
      </c>
      <c r="N8" s="22">
        <v>0.6</v>
      </c>
    </row>
    <row r="9" spans="1:29">
      <c r="A9" s="27">
        <v>42443</v>
      </c>
      <c r="B9" s="10" t="s">
        <v>40</v>
      </c>
      <c r="C9" s="85" t="s">
        <v>111</v>
      </c>
      <c r="D9" s="10" t="b">
        <f>OR(ISNUMBER(SEARCH('1 Controls'!$C$9,Holidays[[#This Row],[State]])),TRIM(Holidays[[#This Row],[State]])="National")</f>
        <v>1</v>
      </c>
      <c r="E9" s="27">
        <f>IF(AND(Holidays[[#This Row],[Is Holiday]]=TRUE,WEEKDAY(Holidays[[#This Row],[Date]],2)&lt;&gt;7,WEEKDAY(Holidays[[#This Row],[Date]],2)&lt;&gt;6),Holidays[[#This Row],[Date]],"01/01/1900")</f>
        <v>42443</v>
      </c>
      <c r="F9" s="202">
        <f>Holidays[[#This Row],[Date]]</f>
        <v>42443</v>
      </c>
      <c r="J9" s="10" t="s">
        <v>41</v>
      </c>
      <c r="N9" s="22">
        <v>0.7</v>
      </c>
    </row>
    <row r="10" spans="1:29">
      <c r="A10" s="27">
        <v>42454</v>
      </c>
      <c r="B10" s="10" t="s">
        <v>42</v>
      </c>
      <c r="C10" s="10" t="s">
        <v>25</v>
      </c>
      <c r="D10" s="10" t="b">
        <f>OR(ISNUMBER(SEARCH('1 Controls'!$C$9,Holidays[[#This Row],[State]])),TRIM(Holidays[[#This Row],[State]])="National")</f>
        <v>1</v>
      </c>
      <c r="E10" s="27">
        <f>IF(AND(Holidays[[#This Row],[Is Holiday]]=TRUE,WEEKDAY(Holidays[[#This Row],[Date]],2)&lt;&gt;7,WEEKDAY(Holidays[[#This Row],[Date]],2)&lt;&gt;6),Holidays[[#This Row],[Date]],"01/01/1900")</f>
        <v>42454</v>
      </c>
      <c r="F10" s="202">
        <f>Holidays[[#This Row],[Date]]</f>
        <v>42454</v>
      </c>
      <c r="N10" s="22">
        <v>0.8</v>
      </c>
    </row>
    <row r="11" spans="1:29">
      <c r="A11" s="27">
        <v>42455</v>
      </c>
      <c r="B11" s="10" t="s">
        <v>43</v>
      </c>
      <c r="C11" s="10" t="s">
        <v>44</v>
      </c>
      <c r="D11" s="10" t="b">
        <f>OR(ISNUMBER(SEARCH('1 Controls'!$C$9,Holidays[[#This Row],[State]])),TRIM(Holidays[[#This Row],[State]])="National")</f>
        <v>1</v>
      </c>
      <c r="E11" s="27" t="str">
        <f>IF(AND(Holidays[[#This Row],[Is Holiday]]=TRUE,WEEKDAY(Holidays[[#This Row],[Date]],2)&lt;&gt;7,WEEKDAY(Holidays[[#This Row],[Date]],2)&lt;&gt;6),Holidays[[#This Row],[Date]],"01/01/1900")</f>
        <v>01/01/1900</v>
      </c>
      <c r="F11" s="202">
        <f>Holidays[[#This Row],[Date]]</f>
        <v>42455</v>
      </c>
      <c r="N11" s="22">
        <v>0.9</v>
      </c>
    </row>
    <row r="12" spans="1:29">
      <c r="A12" s="27">
        <v>42456</v>
      </c>
      <c r="B12" s="10" t="s">
        <v>45</v>
      </c>
      <c r="C12" s="10" t="s">
        <v>46</v>
      </c>
      <c r="D12" s="10" t="b">
        <f>OR(ISNUMBER(SEARCH('1 Controls'!$C$9,Holidays[[#This Row],[State]])),TRIM(Holidays[[#This Row],[State]])="National")</f>
        <v>1</v>
      </c>
      <c r="E12" s="27" t="str">
        <f>IF(AND(Holidays[[#This Row],[Is Holiday]]=TRUE,WEEKDAY(Holidays[[#This Row],[Date]],2)&lt;&gt;7,WEEKDAY(Holidays[[#This Row],[Date]],2)&lt;&gt;6),Holidays[[#This Row],[Date]],"01/01/1900")</f>
        <v>01/01/1900</v>
      </c>
      <c r="F12" s="202">
        <f>Holidays[[#This Row],[Date]]</f>
        <v>42456</v>
      </c>
      <c r="N12" s="22">
        <v>1</v>
      </c>
    </row>
    <row r="13" spans="1:29">
      <c r="A13" s="27">
        <v>42457</v>
      </c>
      <c r="B13" s="10" t="s">
        <v>47</v>
      </c>
      <c r="C13" s="10" t="s">
        <v>25</v>
      </c>
      <c r="D13" s="10" t="b">
        <f>OR(ISNUMBER(SEARCH('1 Controls'!$C$9,Holidays[[#This Row],[State]])),TRIM(Holidays[[#This Row],[State]])="National")</f>
        <v>1</v>
      </c>
      <c r="E13" s="27">
        <f>IF(AND(Holidays[[#This Row],[Is Holiday]]=TRUE,WEEKDAY(Holidays[[#This Row],[Date]],2)&lt;&gt;7,WEEKDAY(Holidays[[#This Row],[Date]],2)&lt;&gt;6),Holidays[[#This Row],[Date]],"01/01/1900")</f>
        <v>42457</v>
      </c>
      <c r="F13" s="202">
        <f>Holidays[[#This Row],[Date]]</f>
        <v>42457</v>
      </c>
      <c r="J13" s="27"/>
      <c r="N13" s="22"/>
    </row>
    <row r="14" spans="1:29">
      <c r="A14" s="27">
        <v>42458</v>
      </c>
      <c r="B14" s="10" t="s">
        <v>49</v>
      </c>
      <c r="C14" s="10" t="s">
        <v>25</v>
      </c>
      <c r="D14" s="10" t="b">
        <f>OR(ISNUMBER(SEARCH('1 Controls'!$C$9,Holidays[[#This Row],[State]])),TRIM(Holidays[[#This Row],[State]])="National")</f>
        <v>1</v>
      </c>
      <c r="E14" s="27">
        <f>IF(AND(Holidays[[#This Row],[Is Holiday]]=TRUE,WEEKDAY(Holidays[[#This Row],[Date]],2)&lt;&gt;7,WEEKDAY(Holidays[[#This Row],[Date]],2)&lt;&gt;6),Holidays[[#This Row],[Date]],"01/01/1900")</f>
        <v>42458</v>
      </c>
      <c r="F14" s="202">
        <f>Holidays[[#This Row],[Date]]</f>
        <v>42458</v>
      </c>
      <c r="N14" s="22"/>
    </row>
    <row r="15" spans="1:29">
      <c r="A15" s="27">
        <v>42492</v>
      </c>
      <c r="B15" s="10" t="s">
        <v>50</v>
      </c>
      <c r="C15" s="85" t="s">
        <v>112</v>
      </c>
      <c r="D15" s="10" t="b">
        <f>OR(ISNUMBER(SEARCH('1 Controls'!$C$9,Holidays[[#This Row],[State]])),TRIM(Holidays[[#This Row],[State]])="National")</f>
        <v>1</v>
      </c>
      <c r="E15" s="27">
        <f>IF(AND(Holidays[[#This Row],[Is Holiday]]=TRUE,WEEKDAY(Holidays[[#This Row],[Date]],2)&lt;&gt;7,WEEKDAY(Holidays[[#This Row],[Date]],2)&lt;&gt;6),Holidays[[#This Row],[Date]],"01/01/1900")</f>
        <v>42492</v>
      </c>
      <c r="F15" s="202">
        <f>Holidays[[#This Row],[Date]]</f>
        <v>42492</v>
      </c>
    </row>
    <row r="16" spans="1:29">
      <c r="A16" s="27">
        <v>42496</v>
      </c>
      <c r="B16" s="10" t="s">
        <v>52</v>
      </c>
      <c r="C16" s="10" t="s">
        <v>26</v>
      </c>
      <c r="D16" s="10" t="b">
        <f>OR(ISNUMBER(SEARCH('1 Controls'!$C$9,Holidays[[#This Row],[State]])),TRIM(Holidays[[#This Row],[State]])="National")</f>
        <v>1</v>
      </c>
      <c r="E16" s="27">
        <f>IF(AND(Holidays[[#This Row],[Is Holiday]]=TRUE,WEEKDAY(Holidays[[#This Row],[Date]],2)&lt;&gt;7,WEEKDAY(Holidays[[#This Row],[Date]],2)&lt;&gt;6),Holidays[[#This Row],[Date]],"01/01/1900")</f>
        <v>42496</v>
      </c>
      <c r="F16" s="202">
        <f>Holidays[[#This Row],[Date]]</f>
        <v>42496</v>
      </c>
      <c r="N16" s="22"/>
    </row>
    <row r="17" spans="1:14">
      <c r="A17" s="27">
        <v>42527</v>
      </c>
      <c r="B17" s="10" t="s">
        <v>53</v>
      </c>
      <c r="C17" s="10" t="s">
        <v>4</v>
      </c>
      <c r="D17" s="10" t="b">
        <f>OR(ISNUMBER(SEARCH('1 Controls'!$C$9,Holidays[[#This Row],[State]])),TRIM(Holidays[[#This Row],[State]])="National")</f>
        <v>1</v>
      </c>
      <c r="E17" s="27">
        <f>IF(AND(Holidays[[#This Row],[Is Holiday]]=TRUE,WEEKDAY(Holidays[[#This Row],[Date]],2)&lt;&gt;7,WEEKDAY(Holidays[[#This Row],[Date]],2)&lt;&gt;6),Holidays[[#This Row],[Date]],"01/01/1900")</f>
        <v>42527</v>
      </c>
      <c r="F17" s="202">
        <f>Holidays[[#This Row],[Date]]</f>
        <v>42527</v>
      </c>
    </row>
    <row r="18" spans="1:14">
      <c r="A18" s="27">
        <v>42534</v>
      </c>
      <c r="B18" s="10" t="s">
        <v>54</v>
      </c>
      <c r="C18" s="10" t="s">
        <v>44</v>
      </c>
      <c r="D18" s="10" t="b">
        <f>OR(ISNUMBER(SEARCH('1 Controls'!$C$9,Holidays[[#This Row],[State]])),TRIM(Holidays[[#This Row],[State]])="National")</f>
        <v>1</v>
      </c>
      <c r="E18" s="27">
        <f>IF(AND(Holidays[[#This Row],[Is Holiday]]=TRUE,WEEKDAY(Holidays[[#This Row],[Date]],2)&lt;&gt;7,WEEKDAY(Holidays[[#This Row],[Date]],2)&lt;&gt;6),Holidays[[#This Row],[Date]],"01/01/1900")</f>
        <v>42534</v>
      </c>
      <c r="F18" s="202">
        <f>Holidays[[#This Row],[Date]]</f>
        <v>42534</v>
      </c>
      <c r="N18" s="22"/>
    </row>
    <row r="19" spans="1:14">
      <c r="A19" s="27">
        <v>42545</v>
      </c>
      <c r="B19" s="10" t="s">
        <v>55</v>
      </c>
      <c r="C19" s="10" t="s">
        <v>39</v>
      </c>
      <c r="D19" s="10" t="b">
        <f>OR(ISNUMBER(SEARCH('1 Controls'!$C$9,Holidays[[#This Row],[State]])),TRIM(Holidays[[#This Row],[State]])="National")</f>
        <v>1</v>
      </c>
      <c r="E19" s="27">
        <f>IF(AND(Holidays[[#This Row],[Is Holiday]]=TRUE,WEEKDAY(Holidays[[#This Row],[Date]],2)&lt;&gt;7,WEEKDAY(Holidays[[#This Row],[Date]],2)&lt;&gt;6),Holidays[[#This Row],[Date]],"01/01/1900")</f>
        <v>42545</v>
      </c>
      <c r="F19" s="202">
        <f>Holidays[[#This Row],[Date]]</f>
        <v>42545</v>
      </c>
      <c r="N19" s="22"/>
    </row>
    <row r="20" spans="1:14">
      <c r="A20" s="27">
        <v>42552</v>
      </c>
      <c r="B20" s="10" t="s">
        <v>56</v>
      </c>
      <c r="C20" s="10" t="s">
        <v>39</v>
      </c>
      <c r="D20" s="10" t="b">
        <f>OR(ISNUMBER(SEARCH('1 Controls'!$C$9,Holidays[[#This Row],[State]])),TRIM(Holidays[[#This Row],[State]])="National")</f>
        <v>1</v>
      </c>
      <c r="E20" s="27">
        <f>IF(AND(Holidays[[#This Row],[Is Holiday]]=TRUE,WEEKDAY(Holidays[[#This Row],[Date]],2)&lt;&gt;7,WEEKDAY(Holidays[[#This Row],[Date]],2)&lt;&gt;6),Holidays[[#This Row],[Date]],"01/01/1900")</f>
        <v>42552</v>
      </c>
      <c r="F20" s="202">
        <f>Holidays[[#This Row],[Date]]</f>
        <v>42552</v>
      </c>
    </row>
    <row r="21" spans="1:14">
      <c r="A21" s="27">
        <v>42559</v>
      </c>
      <c r="B21" s="10" t="s">
        <v>57</v>
      </c>
      <c r="C21" s="10" t="s">
        <v>39</v>
      </c>
      <c r="D21" s="10" t="b">
        <f>OR(ISNUMBER(SEARCH('1 Controls'!$C$9,Holidays[[#This Row],[State]])),TRIM(Holidays[[#This Row],[State]])="National")</f>
        <v>1</v>
      </c>
      <c r="E21" s="27">
        <f>IF(AND(Holidays[[#This Row],[Is Holiday]]=TRUE,WEEKDAY(Holidays[[#This Row],[Date]],2)&lt;&gt;7,WEEKDAY(Holidays[[#This Row],[Date]],2)&lt;&gt;6),Holidays[[#This Row],[Date]],"01/01/1900")</f>
        <v>42559</v>
      </c>
      <c r="F21" s="202">
        <f>Holidays[[#This Row],[Date]]</f>
        <v>42559</v>
      </c>
      <c r="N21" s="22"/>
    </row>
    <row r="22" spans="1:14">
      <c r="A22" s="27">
        <v>42566</v>
      </c>
      <c r="B22" s="10" t="s">
        <v>58</v>
      </c>
      <c r="C22" s="10" t="s">
        <v>39</v>
      </c>
      <c r="D22" s="10" t="b">
        <f>OR(ISNUMBER(SEARCH('1 Controls'!$C$9,Holidays[[#This Row],[State]])),TRIM(Holidays[[#This Row],[State]])="National")</f>
        <v>1</v>
      </c>
      <c r="E22" s="27">
        <f>IF(AND(Holidays[[#This Row],[Is Holiday]]=TRUE,WEEKDAY(Holidays[[#This Row],[Date]],2)&lt;&gt;7,WEEKDAY(Holidays[[#This Row],[Date]],2)&lt;&gt;6),Holidays[[#This Row],[Date]],"01/01/1900")</f>
        <v>42566</v>
      </c>
      <c r="F22" s="202">
        <f>Holidays[[#This Row],[Date]]</f>
        <v>42566</v>
      </c>
    </row>
    <row r="23" spans="1:14">
      <c r="A23" s="27">
        <v>42573</v>
      </c>
      <c r="B23" s="10" t="s">
        <v>59</v>
      </c>
      <c r="C23" s="10" t="s">
        <v>39</v>
      </c>
      <c r="D23" s="10" t="b">
        <f>OR(ISNUMBER(SEARCH('1 Controls'!$C$9,Holidays[[#This Row],[State]])),TRIM(Holidays[[#This Row],[State]])="National")</f>
        <v>1</v>
      </c>
      <c r="E23" s="27">
        <f>IF(AND(Holidays[[#This Row],[Is Holiday]]=TRUE,WEEKDAY(Holidays[[#This Row],[Date]],2)&lt;&gt;7,WEEKDAY(Holidays[[#This Row],[Date]],2)&lt;&gt;6),Holidays[[#This Row],[Date]],"01/01/1900")</f>
        <v>42573</v>
      </c>
      <c r="F23" s="202">
        <f>Holidays[[#This Row],[Date]]</f>
        <v>42573</v>
      </c>
    </row>
    <row r="24" spans="1:14">
      <c r="A24" s="27">
        <v>42583</v>
      </c>
      <c r="B24" s="10" t="s">
        <v>60</v>
      </c>
      <c r="C24" s="10" t="s">
        <v>39</v>
      </c>
      <c r="D24" s="10" t="b">
        <f>OR(ISNUMBER(SEARCH('1 Controls'!$C$9,Holidays[[#This Row],[State]])),TRIM(Holidays[[#This Row],[State]])="National")</f>
        <v>1</v>
      </c>
      <c r="E24" s="27">
        <f>IF(AND(Holidays[[#This Row],[Is Holiday]]=TRUE,WEEKDAY(Holidays[[#This Row],[Date]],2)&lt;&gt;7,WEEKDAY(Holidays[[#This Row],[Date]],2)&lt;&gt;6),Holidays[[#This Row],[Date]],"01/01/1900")</f>
        <v>42583</v>
      </c>
      <c r="F24" s="202">
        <f>Holidays[[#This Row],[Date]]</f>
        <v>42583</v>
      </c>
    </row>
    <row r="25" spans="1:14">
      <c r="A25" s="27">
        <v>42592</v>
      </c>
      <c r="B25" s="10" t="s">
        <v>61</v>
      </c>
      <c r="C25" s="10" t="s">
        <v>37</v>
      </c>
      <c r="D25" s="10" t="b">
        <f>OR(ISNUMBER(SEARCH('1 Controls'!$C$9,Holidays[[#This Row],[State]])),TRIM(Holidays[[#This Row],[State]])="National")</f>
        <v>1</v>
      </c>
      <c r="E25" s="27">
        <f>IF(AND(Holidays[[#This Row],[Is Holiday]]=TRUE,WEEKDAY(Holidays[[#This Row],[Date]],2)&lt;&gt;7,WEEKDAY(Holidays[[#This Row],[Date]],2)&lt;&gt;6),Holidays[[#This Row],[Date]],"01/01/1900")</f>
        <v>42592</v>
      </c>
      <c r="F25" s="202">
        <f>Holidays[[#This Row],[Date]]</f>
        <v>42592</v>
      </c>
    </row>
    <row r="26" spans="1:14">
      <c r="A26" s="27">
        <v>42639</v>
      </c>
      <c r="B26" s="10" t="s">
        <v>62</v>
      </c>
      <c r="C26" s="85" t="s">
        <v>113</v>
      </c>
      <c r="D26" s="10" t="b">
        <f>OR(ISNUMBER(SEARCH('1 Controls'!$C$9,Holidays[[#This Row],[State]])),TRIM(Holidays[[#This Row],[State]])="National")</f>
        <v>1</v>
      </c>
      <c r="E26" s="27">
        <f>IF(AND(Holidays[[#This Row],[Is Holiday]]=TRUE,WEEKDAY(Holidays[[#This Row],[Date]],2)&lt;&gt;7,WEEKDAY(Holidays[[#This Row],[Date]],2)&lt;&gt;6),Holidays[[#This Row],[Date]],"01/01/1900")</f>
        <v>42639</v>
      </c>
      <c r="F26" s="202">
        <f>Holidays[[#This Row],[Date]]</f>
        <v>42639</v>
      </c>
      <c r="J26" s="173"/>
    </row>
    <row r="27" spans="1:14">
      <c r="A27" s="27">
        <v>42643</v>
      </c>
      <c r="B27" s="10" t="s">
        <v>63</v>
      </c>
      <c r="C27" s="85" t="s">
        <v>114</v>
      </c>
      <c r="D27" s="10" t="b">
        <f>OR(ISNUMBER(SEARCH('1 Controls'!$C$9,Holidays[[#This Row],[State]])),TRIM(Holidays[[#This Row],[State]])="National")</f>
        <v>1</v>
      </c>
      <c r="E27" s="27">
        <f>IF(AND(Holidays[[#This Row],[Is Holiday]]=TRUE,WEEKDAY(Holidays[[#This Row],[Date]],2)&lt;&gt;7,WEEKDAY(Holidays[[#This Row],[Date]],2)&lt;&gt;6),Holidays[[#This Row],[Date]],"01/01/1900")</f>
        <v>42643</v>
      </c>
      <c r="F27" s="202">
        <f>Holidays[[#This Row],[Date]]</f>
        <v>42643</v>
      </c>
      <c r="J27" s="27"/>
    </row>
    <row r="28" spans="1:14" ht="17">
      <c r="A28" s="27">
        <v>42646</v>
      </c>
      <c r="B28" s="10" t="s">
        <v>64</v>
      </c>
      <c r="C28" s="85" t="s">
        <v>115</v>
      </c>
      <c r="D28" s="10" t="b">
        <f>OR(ISNUMBER(SEARCH('1 Controls'!$C$9,Holidays[[#This Row],[State]])),TRIM(Holidays[[#This Row],[State]])="National")</f>
        <v>1</v>
      </c>
      <c r="E28" s="27">
        <f>IF(AND(Holidays[[#This Row],[Is Holiday]]=TRUE,WEEKDAY(Holidays[[#This Row],[Date]],2)&lt;&gt;7,WEEKDAY(Holidays[[#This Row],[Date]],2)&lt;&gt;6),Holidays[[#This Row],[Date]],"01/01/1900")</f>
        <v>42646</v>
      </c>
      <c r="F28" s="202">
        <f>Holidays[[#This Row],[Date]]</f>
        <v>42646</v>
      </c>
      <c r="J28" s="172"/>
    </row>
    <row r="29" spans="1:14">
      <c r="A29" s="27">
        <v>42649</v>
      </c>
      <c r="B29" s="10" t="s">
        <v>65</v>
      </c>
      <c r="C29" s="10" t="s">
        <v>26</v>
      </c>
      <c r="D29" s="10" t="b">
        <f>OR(ISNUMBER(SEARCH('1 Controls'!$C$9,Holidays[[#This Row],[State]])),TRIM(Holidays[[#This Row],[State]])="National")</f>
        <v>1</v>
      </c>
      <c r="E29" s="27">
        <f>IF(AND(Holidays[[#This Row],[Is Holiday]]=TRUE,WEEKDAY(Holidays[[#This Row],[Date]],2)&lt;&gt;7,WEEKDAY(Holidays[[#This Row],[Date]],2)&lt;&gt;6),Holidays[[#This Row],[Date]],"01/01/1900")</f>
        <v>42649</v>
      </c>
      <c r="F29" s="202">
        <f>Holidays[[#This Row],[Date]]</f>
        <v>42649</v>
      </c>
    </row>
    <row r="30" spans="1:14">
      <c r="A30" s="27">
        <v>42657</v>
      </c>
      <c r="B30" s="10" t="s">
        <v>66</v>
      </c>
      <c r="C30" s="10" t="s">
        <v>26</v>
      </c>
      <c r="D30" s="10" t="b">
        <f>OR(ISNUMBER(SEARCH('1 Controls'!$C$9,Holidays[[#This Row],[State]])),TRIM(Holidays[[#This Row],[State]])="National")</f>
        <v>1</v>
      </c>
      <c r="E30" s="27">
        <f>IF(AND(Holidays[[#This Row],[Is Holiday]]=TRUE,WEEKDAY(Holidays[[#This Row],[Date]],2)&lt;&gt;7,WEEKDAY(Holidays[[#This Row],[Date]],2)&lt;&gt;6),Holidays[[#This Row],[Date]],"01/01/1900")</f>
        <v>42657</v>
      </c>
      <c r="F30" s="202">
        <f>Holidays[[#This Row],[Date]]</f>
        <v>42657</v>
      </c>
    </row>
    <row r="31" spans="1:14">
      <c r="A31" s="27">
        <v>42663</v>
      </c>
      <c r="B31" s="10" t="s">
        <v>67</v>
      </c>
      <c r="C31" s="10" t="s">
        <v>26</v>
      </c>
      <c r="D31" s="10" t="b">
        <f>OR(ISNUMBER(SEARCH('1 Controls'!$C$9,Holidays[[#This Row],[State]])),TRIM(Holidays[[#This Row],[State]])="National")</f>
        <v>1</v>
      </c>
      <c r="E31" s="27">
        <f>IF(AND(Holidays[[#This Row],[Is Holiday]]=TRUE,WEEKDAY(Holidays[[#This Row],[Date]],2)&lt;&gt;7,WEEKDAY(Holidays[[#This Row],[Date]],2)&lt;&gt;6),Holidays[[#This Row],[Date]],"01/01/1900")</f>
        <v>42663</v>
      </c>
      <c r="F31" s="202">
        <f>Holidays[[#This Row],[Date]]</f>
        <v>42663</v>
      </c>
    </row>
    <row r="32" spans="1:14">
      <c r="A32" s="27">
        <v>42675</v>
      </c>
      <c r="B32" s="10" t="s">
        <v>68</v>
      </c>
      <c r="C32" s="10" t="s">
        <v>35</v>
      </c>
      <c r="D32" s="10" t="b">
        <f>OR(ISNUMBER(SEARCH('1 Controls'!$C$9,Holidays[[#This Row],[State]])),TRIM(Holidays[[#This Row],[State]])="National")</f>
        <v>1</v>
      </c>
      <c r="E32" s="27">
        <f>IF(AND(Holidays[[#This Row],[Is Holiday]]=TRUE,WEEKDAY(Holidays[[#This Row],[Date]],2)&lt;&gt;7,WEEKDAY(Holidays[[#This Row],[Date]],2)&lt;&gt;6),Holidays[[#This Row],[Date]],"01/01/1900")</f>
        <v>42675</v>
      </c>
      <c r="F32" s="202">
        <f>Holidays[[#This Row],[Date]]</f>
        <v>42675</v>
      </c>
    </row>
    <row r="33" spans="1:14">
      <c r="A33" s="27">
        <v>42681</v>
      </c>
      <c r="B33" s="10" t="s">
        <v>69</v>
      </c>
      <c r="C33" s="10" t="s">
        <v>26</v>
      </c>
      <c r="D33" s="10" t="b">
        <f>OR(ISNUMBER(SEARCH('1 Controls'!$C$9,Holidays[[#This Row],[State]])),TRIM(Holidays[[#This Row],[State]])="National")</f>
        <v>1</v>
      </c>
      <c r="E33" s="27">
        <f>IF(AND(Holidays[[#This Row],[Is Holiday]]=TRUE,WEEKDAY(Holidays[[#This Row],[Date]],2)&lt;&gt;7,WEEKDAY(Holidays[[#This Row],[Date]],2)&lt;&gt;6),Holidays[[#This Row],[Date]],"01/01/1900")</f>
        <v>42681</v>
      </c>
      <c r="F33" s="202">
        <f>Holidays[[#This Row],[Date]]</f>
        <v>42681</v>
      </c>
    </row>
    <row r="34" spans="1:14">
      <c r="A34" s="27">
        <v>42699</v>
      </c>
      <c r="B34" s="10" t="s">
        <v>70</v>
      </c>
      <c r="C34" s="10" t="s">
        <v>26</v>
      </c>
      <c r="D34" s="10" t="b">
        <f>OR(ISNUMBER(SEARCH('1 Controls'!$C$9,Holidays[[#This Row],[State]])),TRIM(Holidays[[#This Row],[State]])="National")</f>
        <v>1</v>
      </c>
      <c r="E34" s="27">
        <f>IF(AND(Holidays[[#This Row],[Is Holiday]]=TRUE,WEEKDAY(Holidays[[#This Row],[Date]],2)&lt;&gt;7,WEEKDAY(Holidays[[#This Row],[Date]],2)&lt;&gt;6),Holidays[[#This Row],[Date]],"01/01/1900")</f>
        <v>42699</v>
      </c>
      <c r="F34" s="202">
        <f>Holidays[[#This Row],[Date]]</f>
        <v>42699</v>
      </c>
      <c r="J34" s="174"/>
      <c r="K34" s="175"/>
      <c r="L34" s="174"/>
      <c r="M34" s="175"/>
      <c r="N34" s="174"/>
    </row>
    <row r="35" spans="1:14">
      <c r="A35" s="27">
        <v>42728</v>
      </c>
      <c r="B35" s="10" t="s">
        <v>71</v>
      </c>
      <c r="C35" s="10" t="s">
        <v>32</v>
      </c>
      <c r="D35" s="10" t="b">
        <f>OR(ISNUMBER(SEARCH('1 Controls'!$C$9,Holidays[[#This Row],[State]])),TRIM(Holidays[[#This Row],[State]])="National")</f>
        <v>1</v>
      </c>
      <c r="E35" s="27" t="str">
        <f>IF(AND(Holidays[[#This Row],[Is Holiday]]=TRUE,WEEKDAY(Holidays[[#This Row],[Date]],2)&lt;&gt;7,WEEKDAY(Holidays[[#This Row],[Date]],2)&lt;&gt;6),Holidays[[#This Row],[Date]],"01/01/1900")</f>
        <v>01/01/1900</v>
      </c>
      <c r="F35" s="202">
        <f>Holidays[[#This Row],[Date]]</f>
        <v>42728</v>
      </c>
      <c r="J35" s="27"/>
    </row>
    <row r="36" spans="1:14">
      <c r="A36" s="27">
        <v>42729</v>
      </c>
      <c r="B36" s="10" t="s">
        <v>72</v>
      </c>
      <c r="C36" s="10" t="s">
        <v>25</v>
      </c>
      <c r="D36" s="10" t="b">
        <f>OR(ISNUMBER(SEARCH('1 Controls'!$C$9,Holidays[[#This Row],[State]])),TRIM(Holidays[[#This Row],[State]])="National")</f>
        <v>1</v>
      </c>
      <c r="E36" s="27" t="str">
        <f>IF(AND(Holidays[[#This Row],[Is Holiday]]=TRUE,WEEKDAY(Holidays[[#This Row],[Date]],2)&lt;&gt;7,WEEKDAY(Holidays[[#This Row],[Date]],2)&lt;&gt;6),Holidays[[#This Row],[Date]],"01/01/1900")</f>
        <v>01/01/1900</v>
      </c>
      <c r="F36" s="202">
        <f>Holidays[[#This Row],[Date]]</f>
        <v>42729</v>
      </c>
    </row>
    <row r="37" spans="1:14">
      <c r="A37" s="27">
        <v>42730</v>
      </c>
      <c r="B37" s="10" t="s">
        <v>73</v>
      </c>
      <c r="C37" s="10" t="s">
        <v>44</v>
      </c>
      <c r="D37" s="10" t="b">
        <f>OR(ISNUMBER(SEARCH('1 Controls'!$C$9,Holidays[[#This Row],[State]])),TRIM(Holidays[[#This Row],[State]])="National")</f>
        <v>1</v>
      </c>
      <c r="E37" s="27">
        <f>IF(AND(Holidays[[#This Row],[Is Holiday]]=TRUE,WEEKDAY(Holidays[[#This Row],[Date]],2)&lt;&gt;7,WEEKDAY(Holidays[[#This Row],[Date]],2)&lt;&gt;6),Holidays[[#This Row],[Date]],"01/01/1900")</f>
        <v>42730</v>
      </c>
      <c r="F37" s="202">
        <f>Holidays[[#This Row],[Date]]</f>
        <v>42730</v>
      </c>
      <c r="J37" s="103"/>
      <c r="L37" s="103"/>
    </row>
    <row r="38" spans="1:14">
      <c r="A38" s="27">
        <v>42731</v>
      </c>
      <c r="B38" s="10" t="s">
        <v>75</v>
      </c>
      <c r="C38" s="10" t="s">
        <v>25</v>
      </c>
      <c r="D38" s="10" t="b">
        <f>OR(ISNUMBER(SEARCH('1 Controls'!$C$9,Holidays[[#This Row],[State]])),TRIM(Holidays[[#This Row],[State]])="National")</f>
        <v>1</v>
      </c>
      <c r="E38" s="27">
        <f>IF(AND(Holidays[[#This Row],[Is Holiday]]=TRUE,WEEKDAY(Holidays[[#This Row],[Date]],2)&lt;&gt;7,WEEKDAY(Holidays[[#This Row],[Date]],2)&lt;&gt;6),Holidays[[#This Row],[Date]],"01/01/1900")</f>
        <v>42731</v>
      </c>
      <c r="F38" s="202">
        <f>Holidays[[#This Row],[Date]]</f>
        <v>42731</v>
      </c>
      <c r="J38" s="27"/>
    </row>
    <row r="39" spans="1:14">
      <c r="A39" s="28">
        <v>42735</v>
      </c>
      <c r="B39" s="10" t="s">
        <v>76</v>
      </c>
      <c r="C39" s="10" t="s">
        <v>32</v>
      </c>
      <c r="D39" s="10" t="b">
        <f>OR(ISNUMBER(SEARCH('1 Controls'!$C$9,Holidays[[#This Row],[State]])),TRIM(Holidays[[#This Row],[State]])="National")</f>
        <v>1</v>
      </c>
      <c r="E39" s="27" t="str">
        <f>IF(AND(Holidays[[#This Row],[Is Holiday]]=TRUE,WEEKDAY(Holidays[[#This Row],[Date]],2)&lt;&gt;7,WEEKDAY(Holidays[[#This Row],[Date]],2)&lt;&gt;6),Holidays[[#This Row],[Date]],"01/01/1900")</f>
        <v>01/01/1900</v>
      </c>
      <c r="F39" s="202">
        <f>Holidays[[#This Row],[Date]]</f>
        <v>42735</v>
      </c>
    </row>
    <row r="40" spans="1:14">
      <c r="A40" s="27">
        <v>42736</v>
      </c>
      <c r="B40" s="10" t="s">
        <v>24</v>
      </c>
      <c r="C40" s="10" t="s">
        <v>25</v>
      </c>
      <c r="D40" s="10" t="b">
        <f>OR(ISNUMBER(SEARCH('1 Controls'!$C$9,Holidays[[#This Row],[State]])),TRIM(Holidays[[#This Row],[State]])="National")</f>
        <v>1</v>
      </c>
      <c r="E40" s="27" t="str">
        <f>IF(AND(Holidays[[#This Row],[Is Holiday]]=TRUE,WEEKDAY(Holidays[[#This Row],[Date]],2)&lt;&gt;7,WEEKDAY(Holidays[[#This Row],[Date]],2)&lt;&gt;6),Holidays[[#This Row],[Date]],"01/01/1900")</f>
        <v>01/01/1900</v>
      </c>
      <c r="F40" s="202">
        <f>Holidays[[#This Row],[Date]]</f>
        <v>42736</v>
      </c>
    </row>
    <row r="41" spans="1:14">
      <c r="A41" s="27">
        <v>42737</v>
      </c>
      <c r="B41" s="10" t="s">
        <v>24</v>
      </c>
      <c r="C41" s="23" t="s">
        <v>25</v>
      </c>
      <c r="D41" s="23" t="b">
        <f>OR(ISNUMBER(SEARCH('1 Controls'!$C$9,Holidays[[#This Row],[State]])),TRIM(Holidays[[#This Row],[State]])="National")</f>
        <v>1</v>
      </c>
      <c r="E41" s="177">
        <f>IF(AND(Holidays[[#This Row],[Is Holiday]]=TRUE,WEEKDAY(Holidays[[#This Row],[Date]],2)&lt;&gt;7,WEEKDAY(Holidays[[#This Row],[Date]],2)&lt;&gt;6),Holidays[[#This Row],[Date]],"01/01/1900")</f>
        <v>42737</v>
      </c>
      <c r="F41" s="203">
        <f>Holidays[[#This Row],[Date]]</f>
        <v>42737</v>
      </c>
    </row>
    <row r="42" spans="1:14">
      <c r="A42" s="27">
        <v>42746</v>
      </c>
      <c r="B42" s="10" t="s">
        <v>27</v>
      </c>
      <c r="C42" s="10" t="s">
        <v>26</v>
      </c>
      <c r="D42" s="10" t="b">
        <f>OR(ISNUMBER(SEARCH('1 Controls'!$C$9,Holidays[[#This Row],[State]])),TRIM(Holidays[[#This Row],[State]])="National")</f>
        <v>1</v>
      </c>
      <c r="E42" s="27">
        <f>IF(AND(Holidays[[#This Row],[Is Holiday]]=TRUE,WEEKDAY(Holidays[[#This Row],[Date]],2)&lt;&gt;7,WEEKDAY(Holidays[[#This Row],[Date]],2)&lt;&gt;6),Holidays[[#This Row],[Date]],"01/01/1900")</f>
        <v>42746</v>
      </c>
      <c r="F42" s="202">
        <f>Holidays[[#This Row],[Date]]</f>
        <v>42746</v>
      </c>
    </row>
    <row r="43" spans="1:14">
      <c r="A43" s="27">
        <v>42761</v>
      </c>
      <c r="B43" s="10" t="s">
        <v>29</v>
      </c>
      <c r="C43" s="10" t="s">
        <v>25</v>
      </c>
      <c r="D43" s="10" t="b">
        <f>OR(ISNUMBER(SEARCH('1 Controls'!$C$9,Holidays[[#This Row],[State]])),TRIM(Holidays[[#This Row],[State]])="National")</f>
        <v>1</v>
      </c>
      <c r="E43" s="27">
        <f>IF(AND(Holidays[[#This Row],[Is Holiday]]=TRUE,WEEKDAY(Holidays[[#This Row],[Date]],2)&lt;&gt;7,WEEKDAY(Holidays[[#This Row],[Date]],2)&lt;&gt;6),Holidays[[#This Row],[Date]],"01/01/1900")</f>
        <v>42761</v>
      </c>
      <c r="F43" s="202">
        <f>Holidays[[#This Row],[Date]]</f>
        <v>42761</v>
      </c>
    </row>
    <row r="44" spans="1:14">
      <c r="A44" s="27">
        <v>42779</v>
      </c>
      <c r="B44" s="10" t="s">
        <v>31</v>
      </c>
      <c r="C44" s="10" t="s">
        <v>26</v>
      </c>
      <c r="D44" s="10" t="b">
        <f>OR(ISNUMBER(SEARCH('1 Controls'!$C$9,Holidays[[#This Row],[State]])),TRIM(Holidays[[#This Row],[State]])="National")</f>
        <v>1</v>
      </c>
      <c r="E44" s="27">
        <f>IF(AND(Holidays[[#This Row],[Is Holiday]]=TRUE,WEEKDAY(Holidays[[#This Row],[Date]],2)&lt;&gt;7,WEEKDAY(Holidays[[#This Row],[Date]],2)&lt;&gt;6),Holidays[[#This Row],[Date]],"01/01/1900")</f>
        <v>42779</v>
      </c>
      <c r="F44" s="202">
        <f>Holidays[[#This Row],[Date]]</f>
        <v>42779</v>
      </c>
    </row>
    <row r="45" spans="1:14">
      <c r="A45" s="27">
        <v>42788</v>
      </c>
      <c r="B45" s="10" t="s">
        <v>34</v>
      </c>
      <c r="C45" s="10" t="s">
        <v>26</v>
      </c>
      <c r="D45" s="10" t="b">
        <f>OR(ISNUMBER(SEARCH('1 Controls'!$C$9,Holidays[[#This Row],[State]])),TRIM(Holidays[[#This Row],[State]])="National")</f>
        <v>1</v>
      </c>
      <c r="E45" s="27">
        <f>IF(AND(Holidays[[#This Row],[Is Holiday]]=TRUE,WEEKDAY(Holidays[[#This Row],[Date]],2)&lt;&gt;7,WEEKDAY(Holidays[[#This Row],[Date]],2)&lt;&gt;6),Holidays[[#This Row],[Date]],"01/01/1900")</f>
        <v>42788</v>
      </c>
      <c r="F45" s="202">
        <f>Holidays[[#This Row],[Date]]</f>
        <v>42788</v>
      </c>
    </row>
    <row r="46" spans="1:14">
      <c r="A46" s="27">
        <v>42800</v>
      </c>
      <c r="B46" s="10" t="s">
        <v>36</v>
      </c>
      <c r="C46" s="10" t="s">
        <v>4</v>
      </c>
      <c r="D46" s="10" t="b">
        <f>OR(ISNUMBER(SEARCH('1 Controls'!$C$9,Holidays[[#This Row],[State]])),TRIM(Holidays[[#This Row],[State]])="National")</f>
        <v>1</v>
      </c>
      <c r="E46" s="27">
        <f>IF(AND(Holidays[[#This Row],[Is Holiday]]=TRUE,WEEKDAY(Holidays[[#This Row],[Date]],2)&lt;&gt;7,WEEKDAY(Holidays[[#This Row],[Date]],2)&lt;&gt;6),Holidays[[#This Row],[Date]],"01/01/1900")</f>
        <v>42800</v>
      </c>
      <c r="F46" s="202">
        <f>Holidays[[#This Row],[Date]]</f>
        <v>42800</v>
      </c>
    </row>
    <row r="47" spans="1:14">
      <c r="A47" s="27">
        <v>42801</v>
      </c>
      <c r="B47" s="10" t="s">
        <v>38</v>
      </c>
      <c r="C47" s="10" t="s">
        <v>26</v>
      </c>
      <c r="D47" s="10" t="b">
        <f>OR(ISNUMBER(SEARCH('1 Controls'!$C$9,Holidays[[#This Row],[State]])),TRIM(Holidays[[#This Row],[State]])="National")</f>
        <v>1</v>
      </c>
      <c r="E47" s="27">
        <f>IF(AND(Holidays[[#This Row],[Is Holiday]]=TRUE,WEEKDAY(Holidays[[#This Row],[Date]],2)&lt;&gt;7,WEEKDAY(Holidays[[#This Row],[Date]],2)&lt;&gt;6),Holidays[[#This Row],[Date]],"01/01/1900")</f>
        <v>42801</v>
      </c>
      <c r="F47" s="202">
        <f>Holidays[[#This Row],[Date]]</f>
        <v>42801</v>
      </c>
    </row>
    <row r="48" spans="1:14">
      <c r="A48" s="27">
        <v>42807</v>
      </c>
      <c r="B48" s="10" t="s">
        <v>40</v>
      </c>
      <c r="C48" s="85" t="s">
        <v>111</v>
      </c>
      <c r="D48" s="10" t="b">
        <f>OR(ISNUMBER(SEARCH('1 Controls'!$C$9,Holidays[[#This Row],[State]])),TRIM(Holidays[[#This Row],[State]])="National")</f>
        <v>1</v>
      </c>
      <c r="E48" s="27">
        <f>IF(AND(Holidays[[#This Row],[Is Holiday]]=TRUE,WEEKDAY(Holidays[[#This Row],[Date]],2)&lt;&gt;7,WEEKDAY(Holidays[[#This Row],[Date]],2)&lt;&gt;6),Holidays[[#This Row],[Date]],"01/01/1900")</f>
        <v>42807</v>
      </c>
      <c r="F48" s="202">
        <f>Holidays[[#This Row],[Date]]</f>
        <v>42807</v>
      </c>
    </row>
    <row r="49" spans="1:6">
      <c r="A49" s="27">
        <v>42839</v>
      </c>
      <c r="B49" s="10" t="s">
        <v>42</v>
      </c>
      <c r="C49" s="10" t="s">
        <v>25</v>
      </c>
      <c r="D49" s="10" t="b">
        <f>OR(ISNUMBER(SEARCH('1 Controls'!$C$9,Holidays[[#This Row],[State]])),TRIM(Holidays[[#This Row],[State]])="National")</f>
        <v>1</v>
      </c>
      <c r="E49" s="27">
        <f>IF(AND(Holidays[[#This Row],[Is Holiday]]=TRUE,WEEKDAY(Holidays[[#This Row],[Date]],2)&lt;&gt;7,WEEKDAY(Holidays[[#This Row],[Date]],2)&lt;&gt;6),Holidays[[#This Row],[Date]],"01/01/1900")</f>
        <v>42839</v>
      </c>
      <c r="F49" s="202">
        <f>Holidays[[#This Row],[Date]]</f>
        <v>42839</v>
      </c>
    </row>
    <row r="50" spans="1:6">
      <c r="A50" s="27">
        <v>42840</v>
      </c>
      <c r="B50" s="10" t="s">
        <v>43</v>
      </c>
      <c r="C50" s="10" t="s">
        <v>25</v>
      </c>
      <c r="D50" s="10" t="b">
        <f>OR(ISNUMBER(SEARCH('1 Controls'!$C$9,Holidays[[#This Row],[State]])),TRIM(Holidays[[#This Row],[State]])="National")</f>
        <v>1</v>
      </c>
      <c r="E50" s="27" t="str">
        <f>IF(AND(Holidays[[#This Row],[Is Holiday]]=TRUE,WEEKDAY(Holidays[[#This Row],[Date]],2)&lt;&gt;7,WEEKDAY(Holidays[[#This Row],[Date]],2)&lt;&gt;6),Holidays[[#This Row],[Date]],"01/01/1900")</f>
        <v>01/01/1900</v>
      </c>
      <c r="F50" s="202">
        <f>Holidays[[#This Row],[Date]]</f>
        <v>42840</v>
      </c>
    </row>
    <row r="51" spans="1:6">
      <c r="A51" s="27">
        <v>42841</v>
      </c>
      <c r="B51" s="10" t="s">
        <v>45</v>
      </c>
      <c r="C51" s="10" t="s">
        <v>46</v>
      </c>
      <c r="D51" s="10" t="b">
        <f>OR(ISNUMBER(SEARCH('1 Controls'!$C$9,Holidays[[#This Row],[State]])),TRIM(Holidays[[#This Row],[State]])="National")</f>
        <v>1</v>
      </c>
      <c r="E51" s="27" t="str">
        <f>IF(AND(Holidays[[#This Row],[Is Holiday]]=TRUE,WEEKDAY(Holidays[[#This Row],[Date]],2)&lt;&gt;7,WEEKDAY(Holidays[[#This Row],[Date]],2)&lt;&gt;6),Holidays[[#This Row],[Date]],"01/01/1900")</f>
        <v>01/01/1900</v>
      </c>
      <c r="F51" s="202">
        <f>Holidays[[#This Row],[Date]]</f>
        <v>42841</v>
      </c>
    </row>
    <row r="52" spans="1:6">
      <c r="A52" s="27">
        <v>42842</v>
      </c>
      <c r="B52" s="10" t="s">
        <v>47</v>
      </c>
      <c r="C52" s="10" t="s">
        <v>25</v>
      </c>
      <c r="D52" s="10" t="b">
        <f>OR(ISNUMBER(SEARCH('1 Controls'!$C$9,Holidays[[#This Row],[State]])),TRIM(Holidays[[#This Row],[State]])="National")</f>
        <v>1</v>
      </c>
      <c r="E52" s="27">
        <f>IF(AND(Holidays[[#This Row],[Is Holiday]]=TRUE,WEEKDAY(Holidays[[#This Row],[Date]],2)&lt;&gt;7,WEEKDAY(Holidays[[#This Row],[Date]],2)&lt;&gt;6),Holidays[[#This Row],[Date]],"01/01/1900")</f>
        <v>42842</v>
      </c>
      <c r="F52" s="202">
        <f>Holidays[[#This Row],[Date]]</f>
        <v>42842</v>
      </c>
    </row>
    <row r="53" spans="1:6">
      <c r="A53" s="27">
        <v>42843</v>
      </c>
      <c r="B53" s="10" t="s">
        <v>48</v>
      </c>
      <c r="C53" s="10" t="s">
        <v>26</v>
      </c>
      <c r="D53" s="10" t="b">
        <f>OR(ISNUMBER(SEARCH('1 Controls'!$C$9,Holidays[[#This Row],[State]])),TRIM(Holidays[[#This Row],[State]])="National")</f>
        <v>1</v>
      </c>
      <c r="E53" s="27">
        <f>IF(AND(Holidays[[#This Row],[Is Holiday]]=TRUE,WEEKDAY(Holidays[[#This Row],[Date]],2)&lt;&gt;7,WEEKDAY(Holidays[[#This Row],[Date]],2)&lt;&gt;6),Holidays[[#This Row],[Date]],"01/01/1900")</f>
        <v>42843</v>
      </c>
      <c r="F53" s="202">
        <f>Holidays[[#This Row],[Date]]</f>
        <v>42843</v>
      </c>
    </row>
    <row r="54" spans="1:6">
      <c r="A54" s="27">
        <v>42850</v>
      </c>
      <c r="B54" s="10" t="s">
        <v>49</v>
      </c>
      <c r="C54" s="10" t="s">
        <v>25</v>
      </c>
      <c r="D54" s="10" t="b">
        <f>OR(ISNUMBER(SEARCH('1 Controls'!$C$9,Holidays[[#This Row],[State]])),TRIM(Holidays[[#This Row],[State]])="National")</f>
        <v>1</v>
      </c>
      <c r="E54" s="27">
        <f>IF(AND(Holidays[[#This Row],[Is Holiday]]=TRUE,WEEKDAY(Holidays[[#This Row],[Date]],2)&lt;&gt;7,WEEKDAY(Holidays[[#This Row],[Date]],2)&lt;&gt;6),Holidays[[#This Row],[Date]],"01/01/1900")</f>
        <v>42850</v>
      </c>
      <c r="F54" s="202">
        <f>Holidays[[#This Row],[Date]]</f>
        <v>42850</v>
      </c>
    </row>
    <row r="55" spans="1:6">
      <c r="A55" s="27">
        <v>42860</v>
      </c>
      <c r="B55" s="10" t="s">
        <v>52</v>
      </c>
      <c r="C55" s="10" t="s">
        <v>26</v>
      </c>
      <c r="D55" s="10" t="b">
        <f>OR(ISNUMBER(SEARCH('1 Controls'!$C$9,Holidays[[#This Row],[State]])),TRIM(Holidays[[#This Row],[State]])="National")</f>
        <v>1</v>
      </c>
      <c r="E55" s="27">
        <f>IF(AND(Holidays[[#This Row],[Is Holiday]]=TRUE,WEEKDAY(Holidays[[#This Row],[Date]],2)&lt;&gt;7,WEEKDAY(Holidays[[#This Row],[Date]],2)&lt;&gt;6),Holidays[[#This Row],[Date]],"01/01/1900")</f>
        <v>42860</v>
      </c>
      <c r="F55" s="202">
        <f>Holidays[[#This Row],[Date]]</f>
        <v>42860</v>
      </c>
    </row>
    <row r="56" spans="1:6">
      <c r="A56" s="27">
        <v>42856</v>
      </c>
      <c r="B56" s="10" t="s">
        <v>51</v>
      </c>
      <c r="C56" s="85" t="s">
        <v>116</v>
      </c>
      <c r="D56" s="10" t="b">
        <f>OR(ISNUMBER(SEARCH('1 Controls'!$C$9,Holidays[[#This Row],[State]])),TRIM(Holidays[[#This Row],[State]])="National")</f>
        <v>1</v>
      </c>
      <c r="E56" s="27">
        <f>IF(AND(Holidays[[#This Row],[Is Holiday]]=TRUE,WEEKDAY(Holidays[[#This Row],[Date]],2)&lt;&gt;7,WEEKDAY(Holidays[[#This Row],[Date]],2)&lt;&gt;6),Holidays[[#This Row],[Date]],"01/01/1900")</f>
        <v>42856</v>
      </c>
      <c r="F56" s="202">
        <f>Holidays[[#This Row],[Date]]</f>
        <v>42856</v>
      </c>
    </row>
    <row r="57" spans="1:6">
      <c r="A57" s="27">
        <v>42891</v>
      </c>
      <c r="B57" s="10" t="s">
        <v>53</v>
      </c>
      <c r="C57" s="10" t="s">
        <v>4</v>
      </c>
      <c r="D57" s="10" t="b">
        <f>OR(ISNUMBER(SEARCH('1 Controls'!$C$9,Holidays[[#This Row],[State]])),TRIM(Holidays[[#This Row],[State]])="National")</f>
        <v>1</v>
      </c>
      <c r="E57" s="27">
        <f>IF(AND(Holidays[[#This Row],[Is Holiday]]=TRUE,WEEKDAY(Holidays[[#This Row],[Date]],2)&lt;&gt;7,WEEKDAY(Holidays[[#This Row],[Date]],2)&lt;&gt;6),Holidays[[#This Row],[Date]],"01/01/1900")</f>
        <v>42891</v>
      </c>
      <c r="F57" s="202">
        <f>Holidays[[#This Row],[Date]]</f>
        <v>42891</v>
      </c>
    </row>
    <row r="58" spans="1:6">
      <c r="A58" s="27">
        <v>42898</v>
      </c>
      <c r="B58" s="10" t="s">
        <v>54</v>
      </c>
      <c r="C58" s="10" t="s">
        <v>25</v>
      </c>
      <c r="D58" s="10" t="b">
        <f>OR(ISNUMBER(SEARCH('1 Controls'!$C$9,Holidays[[#This Row],[State]])),TRIM(Holidays[[#This Row],[State]])="National")</f>
        <v>1</v>
      </c>
      <c r="E58" s="27">
        <f>IF(AND(Holidays[[#This Row],[Is Holiday]]=TRUE,WEEKDAY(Holidays[[#This Row],[Date]],2)&lt;&gt;7,WEEKDAY(Holidays[[#This Row],[Date]],2)&lt;&gt;6),Holidays[[#This Row],[Date]],"01/01/1900")</f>
        <v>42898</v>
      </c>
      <c r="F58" s="202">
        <f>Holidays[[#This Row],[Date]]</f>
        <v>42898</v>
      </c>
    </row>
    <row r="59" spans="1:6">
      <c r="A59" s="27">
        <v>42916</v>
      </c>
      <c r="B59" s="10" t="s">
        <v>55</v>
      </c>
      <c r="C59" s="10" t="s">
        <v>39</v>
      </c>
      <c r="D59" s="10" t="b">
        <f>OR(ISNUMBER(SEARCH('1 Controls'!$C$9,Holidays[[#This Row],[State]])),TRIM(Holidays[[#This Row],[State]])="National")</f>
        <v>1</v>
      </c>
      <c r="E59" s="27">
        <f>IF(AND(Holidays[[#This Row],[Is Holiday]]=TRUE,WEEKDAY(Holidays[[#This Row],[Date]],2)&lt;&gt;7,WEEKDAY(Holidays[[#This Row],[Date]],2)&lt;&gt;6),Holidays[[#This Row],[Date]],"01/01/1900")</f>
        <v>42916</v>
      </c>
      <c r="F59" s="202">
        <f>Holidays[[#This Row],[Date]]</f>
        <v>42916</v>
      </c>
    </row>
    <row r="60" spans="1:6">
      <c r="A60" s="27">
        <v>42923</v>
      </c>
      <c r="B60" s="10" t="s">
        <v>56</v>
      </c>
      <c r="C60" s="10" t="s">
        <v>39</v>
      </c>
      <c r="D60" s="10" t="b">
        <f>OR(ISNUMBER(SEARCH('1 Controls'!$C$9,Holidays[[#This Row],[State]])),TRIM(Holidays[[#This Row],[State]])="National")</f>
        <v>1</v>
      </c>
      <c r="E60" s="27">
        <f>IF(AND(Holidays[[#This Row],[Is Holiday]]=TRUE,WEEKDAY(Holidays[[#This Row],[Date]],2)&lt;&gt;7,WEEKDAY(Holidays[[#This Row],[Date]],2)&lt;&gt;6),Holidays[[#This Row],[Date]],"01/01/1900")</f>
        <v>42923</v>
      </c>
      <c r="F60" s="202">
        <f>Holidays[[#This Row],[Date]]</f>
        <v>42923</v>
      </c>
    </row>
    <row r="61" spans="1:6">
      <c r="A61" s="27">
        <v>42930</v>
      </c>
      <c r="B61" s="10" t="s">
        <v>57</v>
      </c>
      <c r="C61" s="10" t="s">
        <v>39</v>
      </c>
      <c r="D61" s="10" t="b">
        <f>OR(ISNUMBER(SEARCH('1 Controls'!$C$9,Holidays[[#This Row],[State]])),TRIM(Holidays[[#This Row],[State]])="National")</f>
        <v>1</v>
      </c>
      <c r="E61" s="27">
        <f>IF(AND(Holidays[[#This Row],[Is Holiday]]=TRUE,WEEKDAY(Holidays[[#This Row],[Date]],2)&lt;&gt;7,WEEKDAY(Holidays[[#This Row],[Date]],2)&lt;&gt;6),Holidays[[#This Row],[Date]],"01/01/1900")</f>
        <v>42930</v>
      </c>
      <c r="F61" s="202">
        <f>Holidays[[#This Row],[Date]]</f>
        <v>42930</v>
      </c>
    </row>
    <row r="62" spans="1:6">
      <c r="A62" s="27">
        <v>42937</v>
      </c>
      <c r="B62" s="10" t="s">
        <v>58</v>
      </c>
      <c r="C62" s="10" t="s">
        <v>39</v>
      </c>
      <c r="D62" s="10" t="b">
        <f>OR(ISNUMBER(SEARCH('1 Controls'!$C$9,Holidays[[#This Row],[State]])),TRIM(Holidays[[#This Row],[State]])="National")</f>
        <v>1</v>
      </c>
      <c r="E62" s="27">
        <f>IF(AND(Holidays[[#This Row],[Is Holiday]]=TRUE,WEEKDAY(Holidays[[#This Row],[Date]],2)&lt;&gt;7,WEEKDAY(Holidays[[#This Row],[Date]],2)&lt;&gt;6),Holidays[[#This Row],[Date]],"01/01/1900")</f>
        <v>42937</v>
      </c>
      <c r="F62" s="202">
        <f>Holidays[[#This Row],[Date]]</f>
        <v>42937</v>
      </c>
    </row>
    <row r="63" spans="1:6">
      <c r="A63" s="27">
        <v>42944</v>
      </c>
      <c r="B63" s="10" t="s">
        <v>59</v>
      </c>
      <c r="C63" s="10" t="s">
        <v>39</v>
      </c>
      <c r="D63" s="10" t="b">
        <f>OR(ISNUMBER(SEARCH('1 Controls'!$C$9,Holidays[[#This Row],[State]])),TRIM(Holidays[[#This Row],[State]])="National")</f>
        <v>1</v>
      </c>
      <c r="E63" s="27">
        <f>IF(AND(Holidays[[#This Row],[Is Holiday]]=TRUE,WEEKDAY(Holidays[[#This Row],[Date]],2)&lt;&gt;7,WEEKDAY(Holidays[[#This Row],[Date]],2)&lt;&gt;6),Holidays[[#This Row],[Date]],"01/01/1900")</f>
        <v>42944</v>
      </c>
      <c r="F63" s="202">
        <f>Holidays[[#This Row],[Date]]</f>
        <v>42944</v>
      </c>
    </row>
    <row r="64" spans="1:6">
      <c r="A64" s="27">
        <v>42954</v>
      </c>
      <c r="B64" s="10" t="s">
        <v>60</v>
      </c>
      <c r="C64" s="10" t="s">
        <v>39</v>
      </c>
      <c r="D64" s="10" t="b">
        <f>OR(ISNUMBER(SEARCH('1 Controls'!$C$9,Holidays[[#This Row],[State]])),TRIM(Holidays[[#This Row],[State]])="National")</f>
        <v>1</v>
      </c>
      <c r="E64" s="27">
        <f>IF(AND(Holidays[[#This Row],[Is Holiday]]=TRUE,WEEKDAY(Holidays[[#This Row],[Date]],2)&lt;&gt;7,WEEKDAY(Holidays[[#This Row],[Date]],2)&lt;&gt;6),Holidays[[#This Row],[Date]],"01/01/1900")</f>
        <v>42954</v>
      </c>
      <c r="F64" s="202">
        <f>Holidays[[#This Row],[Date]]</f>
        <v>42954</v>
      </c>
    </row>
    <row r="65" spans="1:6">
      <c r="A65" s="27">
        <v>42963</v>
      </c>
      <c r="B65" s="10" t="s">
        <v>61</v>
      </c>
      <c r="C65" s="10" t="s">
        <v>37</v>
      </c>
      <c r="D65" s="10" t="b">
        <f>OR(ISNUMBER(SEARCH('1 Controls'!$C$9,Holidays[[#This Row],[State]])),TRIM(Holidays[[#This Row],[State]])="National")</f>
        <v>1</v>
      </c>
      <c r="E65" s="27">
        <f>IF(AND(Holidays[[#This Row],[Is Holiday]]=TRUE,WEEKDAY(Holidays[[#This Row],[Date]],2)&lt;&gt;7,WEEKDAY(Holidays[[#This Row],[Date]],2)&lt;&gt;6),Holidays[[#This Row],[Date]],"01/01/1900")</f>
        <v>42963</v>
      </c>
      <c r="F65" s="202">
        <f>Holidays[[#This Row],[Date]]</f>
        <v>42963</v>
      </c>
    </row>
    <row r="66" spans="1:6">
      <c r="A66" s="27">
        <v>43003</v>
      </c>
      <c r="B66" s="10" t="s">
        <v>62</v>
      </c>
      <c r="C66" s="85" t="s">
        <v>113</v>
      </c>
      <c r="D66" s="10" t="b">
        <f>OR(ISNUMBER(SEARCH('1 Controls'!$C$9,Holidays[[#This Row],[State]])),TRIM(Holidays[[#This Row],[State]])="National")</f>
        <v>1</v>
      </c>
      <c r="E66" s="27">
        <f>IF(AND(Holidays[[#This Row],[Is Holiday]]=TRUE,WEEKDAY(Holidays[[#This Row],[Date]],2)&lt;&gt;7,WEEKDAY(Holidays[[#This Row],[Date]],2)&lt;&gt;6),Holidays[[#This Row],[Date]],"01/01/1900")</f>
        <v>43003</v>
      </c>
      <c r="F66" s="202">
        <f>Holidays[[#This Row],[Date]]</f>
        <v>43003</v>
      </c>
    </row>
    <row r="67" spans="1:6">
      <c r="A67" s="27">
        <v>43014</v>
      </c>
      <c r="B67" s="10" t="s">
        <v>63</v>
      </c>
      <c r="C67" s="10" t="s">
        <v>26</v>
      </c>
      <c r="D67" s="10" t="b">
        <f>OR(ISNUMBER(SEARCH('1 Controls'!$C$9,Holidays[[#This Row],[State]])),TRIM(Holidays[[#This Row],[State]])="National")</f>
        <v>1</v>
      </c>
      <c r="E67" s="27">
        <f>IF(AND(Holidays[[#This Row],[Is Holiday]]=TRUE,WEEKDAY(Holidays[[#This Row],[Date]],2)&lt;&gt;7,WEEKDAY(Holidays[[#This Row],[Date]],2)&lt;&gt;6),Holidays[[#This Row],[Date]],"01/01/1900")</f>
        <v>43014</v>
      </c>
      <c r="F67" s="202">
        <f>Holidays[[#This Row],[Date]]</f>
        <v>43014</v>
      </c>
    </row>
    <row r="68" spans="1:6">
      <c r="A68" s="27">
        <v>43010</v>
      </c>
      <c r="B68" s="10" t="s">
        <v>36</v>
      </c>
      <c r="C68" s="85" t="s">
        <v>117</v>
      </c>
      <c r="D68" s="10" t="b">
        <f>OR(ISNUMBER(SEARCH('1 Controls'!$C$9,Holidays[[#This Row],[State]])),TRIM(Holidays[[#This Row],[State]])="National")</f>
        <v>1</v>
      </c>
      <c r="E68" s="27">
        <f>IF(AND(Holidays[[#This Row],[Is Holiday]]=TRUE,WEEKDAY(Holidays[[#This Row],[Date]],2)&lt;&gt;7,WEEKDAY(Holidays[[#This Row],[Date]],2)&lt;&gt;6),Holidays[[#This Row],[Date]],"01/01/1900")</f>
        <v>43010</v>
      </c>
      <c r="F68" s="202">
        <f>Holidays[[#This Row],[Date]]</f>
        <v>43010</v>
      </c>
    </row>
    <row r="69" spans="1:6">
      <c r="A69" s="27">
        <v>43020</v>
      </c>
      <c r="B69" s="10" t="s">
        <v>65</v>
      </c>
      <c r="C69" s="10" t="s">
        <v>26</v>
      </c>
      <c r="D69" s="10" t="b">
        <f>OR(ISNUMBER(SEARCH('1 Controls'!$C$9,Holidays[[#This Row],[State]])),TRIM(Holidays[[#This Row],[State]])="National")</f>
        <v>1</v>
      </c>
      <c r="E69" s="27">
        <f>IF(AND(Holidays[[#This Row],[Is Holiday]]=TRUE,WEEKDAY(Holidays[[#This Row],[Date]],2)&lt;&gt;7,WEEKDAY(Holidays[[#This Row],[Date]],2)&lt;&gt;6),Holidays[[#This Row],[Date]],"01/01/1900")</f>
        <v>43020</v>
      </c>
      <c r="F69" s="202">
        <f>Holidays[[#This Row],[Date]]</f>
        <v>43020</v>
      </c>
    </row>
    <row r="70" spans="1:6">
      <c r="A70" s="27">
        <v>43028</v>
      </c>
      <c r="B70" s="10" t="s">
        <v>66</v>
      </c>
      <c r="C70" s="10" t="s">
        <v>26</v>
      </c>
      <c r="D70" s="10" t="b">
        <f>OR(ISNUMBER(SEARCH('1 Controls'!$C$9,Holidays[[#This Row],[State]])),TRIM(Holidays[[#This Row],[State]])="National")</f>
        <v>1</v>
      </c>
      <c r="E70" s="27">
        <f>IF(AND(Holidays[[#This Row],[Is Holiday]]=TRUE,WEEKDAY(Holidays[[#This Row],[Date]],2)&lt;&gt;7,WEEKDAY(Holidays[[#This Row],[Date]],2)&lt;&gt;6),Holidays[[#This Row],[Date]],"01/01/1900")</f>
        <v>43028</v>
      </c>
      <c r="F70" s="202">
        <f>Holidays[[#This Row],[Date]]</f>
        <v>43028</v>
      </c>
    </row>
    <row r="71" spans="1:6">
      <c r="A71" s="27">
        <v>43034</v>
      </c>
      <c r="B71" s="10" t="s">
        <v>67</v>
      </c>
      <c r="C71" s="10" t="s">
        <v>26</v>
      </c>
      <c r="D71" s="10" t="b">
        <f>OR(ISNUMBER(SEARCH('1 Controls'!$C$9,Holidays[[#This Row],[State]])),TRIM(Holidays[[#This Row],[State]])="National")</f>
        <v>1</v>
      </c>
      <c r="E71" s="27">
        <f>IF(AND(Holidays[[#This Row],[Is Holiday]]=TRUE,WEEKDAY(Holidays[[#This Row],[Date]],2)&lt;&gt;7,WEEKDAY(Holidays[[#This Row],[Date]],2)&lt;&gt;6),Holidays[[#This Row],[Date]],"01/01/1900")</f>
        <v>43034</v>
      </c>
      <c r="F71" s="202">
        <f>Holidays[[#This Row],[Date]]</f>
        <v>43034</v>
      </c>
    </row>
    <row r="72" spans="1:6">
      <c r="A72" s="27">
        <v>43045</v>
      </c>
      <c r="B72" s="10" t="s">
        <v>69</v>
      </c>
      <c r="C72" s="10" t="s">
        <v>26</v>
      </c>
      <c r="D72" s="10" t="b">
        <f>OR(ISNUMBER(SEARCH('1 Controls'!$C$9,Holidays[[#This Row],[State]])),TRIM(Holidays[[#This Row],[State]])="National")</f>
        <v>1</v>
      </c>
      <c r="E72" s="27">
        <f>IF(AND(Holidays[[#This Row],[Is Holiday]]=TRUE,WEEKDAY(Holidays[[#This Row],[Date]],2)&lt;&gt;7,WEEKDAY(Holidays[[#This Row],[Date]],2)&lt;&gt;6),Holidays[[#This Row],[Date]],"01/01/1900")</f>
        <v>43045</v>
      </c>
      <c r="F72" s="202">
        <f>Holidays[[#This Row],[Date]]</f>
        <v>43045</v>
      </c>
    </row>
    <row r="73" spans="1:6">
      <c r="A73" s="27">
        <v>43046</v>
      </c>
      <c r="B73" s="10" t="s">
        <v>68</v>
      </c>
      <c r="C73" s="10" t="s">
        <v>35</v>
      </c>
      <c r="D73" s="10" t="b">
        <f>OR(ISNUMBER(SEARCH('1 Controls'!$C$9,Holidays[[#This Row],[State]])),TRIM(Holidays[[#This Row],[State]])="National")</f>
        <v>1</v>
      </c>
      <c r="E73" s="27">
        <f>IF(AND(Holidays[[#This Row],[Is Holiday]]=TRUE,WEEKDAY(Holidays[[#This Row],[Date]],2)&lt;&gt;7,WEEKDAY(Holidays[[#This Row],[Date]],2)&lt;&gt;6),Holidays[[#This Row],[Date]],"01/01/1900")</f>
        <v>43046</v>
      </c>
      <c r="F73" s="202">
        <f>Holidays[[#This Row],[Date]]</f>
        <v>43046</v>
      </c>
    </row>
    <row r="74" spans="1:6">
      <c r="A74" s="27">
        <v>43070</v>
      </c>
      <c r="B74" s="10" t="s">
        <v>70</v>
      </c>
      <c r="C74" s="10" t="s">
        <v>26</v>
      </c>
      <c r="D74" s="10" t="b">
        <f>OR(ISNUMBER(SEARCH('1 Controls'!$C$9,Holidays[[#This Row],[State]])),TRIM(Holidays[[#This Row],[State]])="National")</f>
        <v>1</v>
      </c>
      <c r="E74" s="27">
        <f>IF(AND(Holidays[[#This Row],[Is Holiday]]=TRUE,WEEKDAY(Holidays[[#This Row],[Date]],2)&lt;&gt;7,WEEKDAY(Holidays[[#This Row],[Date]],2)&lt;&gt;6),Holidays[[#This Row],[Date]],"01/01/1900")</f>
        <v>43070</v>
      </c>
      <c r="F74" s="202">
        <f>Holidays[[#This Row],[Date]]</f>
        <v>43070</v>
      </c>
    </row>
    <row r="75" spans="1:6">
      <c r="A75" s="27">
        <v>43093</v>
      </c>
      <c r="B75" s="10" t="s">
        <v>71</v>
      </c>
      <c r="C75" s="10" t="s">
        <v>32</v>
      </c>
      <c r="D75" s="10" t="b">
        <f>OR(ISNUMBER(SEARCH('1 Controls'!$C$9,Holidays[[#This Row],[State]])),TRIM(Holidays[[#This Row],[State]])="National")</f>
        <v>1</v>
      </c>
      <c r="E75" s="27" t="str">
        <f>IF(AND(Holidays[[#This Row],[Is Holiday]]=TRUE,WEEKDAY(Holidays[[#This Row],[Date]],2)&lt;&gt;7,WEEKDAY(Holidays[[#This Row],[Date]],2)&lt;&gt;6),Holidays[[#This Row],[Date]],"01/01/1900")</f>
        <v>01/01/1900</v>
      </c>
      <c r="F75" s="202">
        <f>Holidays[[#This Row],[Date]]</f>
        <v>43093</v>
      </c>
    </row>
    <row r="76" spans="1:6">
      <c r="A76" s="27">
        <v>43094</v>
      </c>
      <c r="B76" s="10" t="s">
        <v>72</v>
      </c>
      <c r="C76" s="10" t="s">
        <v>25</v>
      </c>
      <c r="D76" s="10" t="b">
        <f>OR(ISNUMBER(SEARCH('1 Controls'!$C$9,Holidays[[#This Row],[State]])),TRIM(Holidays[[#This Row],[State]])="National")</f>
        <v>1</v>
      </c>
      <c r="E76" s="27">
        <f>IF(AND(Holidays[[#This Row],[Is Holiday]]=TRUE,WEEKDAY(Holidays[[#This Row],[Date]],2)&lt;&gt;7,WEEKDAY(Holidays[[#This Row],[Date]],2)&lt;&gt;6),Holidays[[#This Row],[Date]],"01/01/1900")</f>
        <v>43094</v>
      </c>
      <c r="F76" s="202">
        <f>Holidays[[#This Row],[Date]]</f>
        <v>43094</v>
      </c>
    </row>
    <row r="77" spans="1:6">
      <c r="A77" s="27">
        <v>43095</v>
      </c>
      <c r="B77" s="10" t="s">
        <v>73</v>
      </c>
      <c r="C77" s="10" t="s">
        <v>25</v>
      </c>
      <c r="D77" s="10" t="b">
        <f>OR(ISNUMBER(SEARCH('1 Controls'!$C$9,Holidays[[#This Row],[State]])),TRIM(Holidays[[#This Row],[State]])="National")</f>
        <v>1</v>
      </c>
      <c r="E77" s="27">
        <f>IF(AND(Holidays[[#This Row],[Is Holiday]]=TRUE,WEEKDAY(Holidays[[#This Row],[Date]],2)&lt;&gt;7,WEEKDAY(Holidays[[#This Row],[Date]],2)&lt;&gt;6),Holidays[[#This Row],[Date]],"01/01/1900")</f>
        <v>43095</v>
      </c>
      <c r="F77" s="202">
        <f>Holidays[[#This Row],[Date]]</f>
        <v>43095</v>
      </c>
    </row>
    <row r="78" spans="1:6">
      <c r="A78" s="27">
        <v>43095</v>
      </c>
      <c r="B78" s="10" t="s">
        <v>74</v>
      </c>
      <c r="C78" s="10" t="s">
        <v>32</v>
      </c>
      <c r="D78" s="10" t="b">
        <f>OR(ISNUMBER(SEARCH('1 Controls'!$C$9,Holidays[[#This Row],[State]])),TRIM(Holidays[[#This Row],[State]])="National")</f>
        <v>1</v>
      </c>
      <c r="E78" s="27">
        <f>IF(AND(Holidays[[#This Row],[Is Holiday]]=TRUE,WEEKDAY(Holidays[[#This Row],[Date]],2)&lt;&gt;7,WEEKDAY(Holidays[[#This Row],[Date]],2)&lt;&gt;6),Holidays[[#This Row],[Date]],"01/01/1900")</f>
        <v>43095</v>
      </c>
      <c r="F78" s="202">
        <f>Holidays[[#This Row],[Date]]</f>
        <v>43095</v>
      </c>
    </row>
    <row r="79" spans="1:6">
      <c r="A79" s="27">
        <v>43100</v>
      </c>
      <c r="B79" s="10" t="s">
        <v>76</v>
      </c>
      <c r="C79" s="10" t="s">
        <v>32</v>
      </c>
      <c r="D79" s="10" t="b">
        <f>OR(ISNUMBER(SEARCH('1 Controls'!$C$9,Holidays[[#This Row],[State]])),TRIM(Holidays[[#This Row],[State]])="National")</f>
        <v>1</v>
      </c>
      <c r="E79" s="27" t="str">
        <f>IF(AND(Holidays[[#This Row],[Is Holiday]]=TRUE,WEEKDAY(Holidays[[#This Row],[Date]],2)&lt;&gt;7,WEEKDAY(Holidays[[#This Row],[Date]],2)&lt;&gt;6),Holidays[[#This Row],[Date]],"01/01/1900")</f>
        <v>01/01/1900</v>
      </c>
      <c r="F79" s="202">
        <f>Holidays[[#This Row],[Date]]</f>
        <v>43100</v>
      </c>
    </row>
    <row r="80" spans="1:6">
      <c r="A80" s="27">
        <v>43101</v>
      </c>
      <c r="B80" s="10" t="s">
        <v>24</v>
      </c>
      <c r="C80" s="10" t="s">
        <v>25</v>
      </c>
      <c r="D80" s="10" t="b">
        <f>OR(ISNUMBER(SEARCH('1 Controls'!$C$9,Holidays[[#This Row],[State]])),TRIM(Holidays[[#This Row],[State]])="National")</f>
        <v>1</v>
      </c>
      <c r="E80" s="27">
        <f>IF(AND(Holidays[[#This Row],[Is Holiday]]=TRUE,WEEKDAY(Holidays[[#This Row],[Date]],2)&lt;&gt;7,WEEKDAY(Holidays[[#This Row],[Date]],2)&lt;&gt;6),Holidays[[#This Row],[Date]],"01/01/1900")</f>
        <v>43101</v>
      </c>
      <c r="F80" s="202">
        <f>Holidays[[#This Row],[Date]]</f>
        <v>43101</v>
      </c>
    </row>
    <row r="81" spans="1:6">
      <c r="A81" s="27">
        <v>43110</v>
      </c>
      <c r="B81" s="10" t="s">
        <v>192</v>
      </c>
      <c r="C81" s="10" t="s">
        <v>26</v>
      </c>
      <c r="D81" s="10" t="b">
        <f>OR(ISNUMBER(SEARCH('1 Controls'!$C$9,Holidays[[#This Row],[State]])),TRIM(Holidays[[#This Row],[State]])="National")</f>
        <v>1</v>
      </c>
      <c r="E81" s="27">
        <f>IF(AND(Holidays[[#This Row],[Is Holiday]]=TRUE,WEEKDAY(Holidays[[#This Row],[Date]],2)&lt;&gt;7,WEEKDAY(Holidays[[#This Row],[Date]],2)&lt;&gt;6),Holidays[[#This Row],[Date]],"01/01/1900")</f>
        <v>43110</v>
      </c>
      <c r="F81" s="202">
        <f>Holidays[[#This Row],[Date]]</f>
        <v>43110</v>
      </c>
    </row>
    <row r="82" spans="1:6">
      <c r="A82" s="27">
        <v>43126</v>
      </c>
      <c r="B82" s="10" t="s">
        <v>29</v>
      </c>
      <c r="C82" s="10" t="s">
        <v>25</v>
      </c>
      <c r="D82" s="10" t="b">
        <f>OR(ISNUMBER(SEARCH('1 Controls'!$C$9,Holidays[[#This Row],[State]])),TRIM(Holidays[[#This Row],[State]])="National")</f>
        <v>1</v>
      </c>
      <c r="E82" s="27">
        <f>IF(AND(Holidays[[#This Row],[Is Holiday]]=TRUE,WEEKDAY(Holidays[[#This Row],[Date]],2)&lt;&gt;7,WEEKDAY(Holidays[[#This Row],[Date]],2)&lt;&gt;6),Holidays[[#This Row],[Date]],"01/01/1900")</f>
        <v>43126</v>
      </c>
      <c r="F82" s="202">
        <f>Holidays[[#This Row],[Date]]</f>
        <v>43126</v>
      </c>
    </row>
    <row r="83" spans="1:6">
      <c r="A83" s="27">
        <v>43143</v>
      </c>
      <c r="B83" s="10" t="s">
        <v>193</v>
      </c>
      <c r="C83" s="10" t="s">
        <v>26</v>
      </c>
      <c r="D83" s="10" t="b">
        <f>OR(ISNUMBER(SEARCH('1 Controls'!$C$9,Holidays[[#This Row],[State]])),TRIM(Holidays[[#This Row],[State]])="National")</f>
        <v>1</v>
      </c>
      <c r="E83" s="27">
        <f>IF(AND(Holidays[[#This Row],[Is Holiday]]=TRUE,WEEKDAY(Holidays[[#This Row],[Date]],2)&lt;&gt;7,WEEKDAY(Holidays[[#This Row],[Date]],2)&lt;&gt;6),Holidays[[#This Row],[Date]],"01/01/1900")</f>
        <v>43143</v>
      </c>
      <c r="F83" s="202">
        <f>Holidays[[#This Row],[Date]]</f>
        <v>43143</v>
      </c>
    </row>
    <row r="84" spans="1:6">
      <c r="A84" s="27">
        <v>43159</v>
      </c>
      <c r="B84" s="10" t="s">
        <v>194</v>
      </c>
      <c r="C84" s="10" t="s">
        <v>26</v>
      </c>
      <c r="D84" s="10" t="b">
        <f>OR(ISNUMBER(SEARCH('1 Controls'!$C$9,Holidays[[#This Row],[State]])),TRIM(Holidays[[#This Row],[State]])="National")</f>
        <v>1</v>
      </c>
      <c r="E84" s="27">
        <f>IF(AND(Holidays[[#This Row],[Is Holiday]]=TRUE,WEEKDAY(Holidays[[#This Row],[Date]],2)&lt;&gt;7,WEEKDAY(Holidays[[#This Row],[Date]],2)&lt;&gt;6),Holidays[[#This Row],[Date]],"01/01/1900")</f>
        <v>43159</v>
      </c>
      <c r="F84" s="202">
        <f>Holidays[[#This Row],[Date]]</f>
        <v>43159</v>
      </c>
    </row>
    <row r="85" spans="1:6">
      <c r="A85" s="27">
        <v>43164</v>
      </c>
      <c r="B85" s="10" t="s">
        <v>36</v>
      </c>
      <c r="C85" s="10" t="s">
        <v>4</v>
      </c>
      <c r="D85" s="10" t="b">
        <f>OR(ISNUMBER(SEARCH('1 Controls'!$C$9,Holidays[[#This Row],[State]])),TRIM(Holidays[[#This Row],[State]])="National")</f>
        <v>1</v>
      </c>
      <c r="E85" s="27">
        <f>IF(AND(Holidays[[#This Row],[Is Holiday]]=TRUE,WEEKDAY(Holidays[[#This Row],[Date]],2)&lt;&gt;7,WEEKDAY(Holidays[[#This Row],[Date]],2)&lt;&gt;6),Holidays[[#This Row],[Date]],"01/01/1900")</f>
        <v>43164</v>
      </c>
      <c r="F85" s="202">
        <f>Holidays[[#This Row],[Date]]</f>
        <v>43164</v>
      </c>
    </row>
    <row r="86" spans="1:6">
      <c r="A86" s="27">
        <v>43165</v>
      </c>
      <c r="B86" s="10" t="s">
        <v>195</v>
      </c>
      <c r="C86" s="10" t="s">
        <v>26</v>
      </c>
      <c r="D86" s="10" t="b">
        <f>OR(ISNUMBER(SEARCH('1 Controls'!$C$9,Holidays[[#This Row],[State]])),TRIM(Holidays[[#This Row],[State]])="National")</f>
        <v>1</v>
      </c>
      <c r="E86" s="27">
        <f>IF(AND(Holidays[[#This Row],[Is Holiday]]=TRUE,WEEKDAY(Holidays[[#This Row],[Date]],2)&lt;&gt;7,WEEKDAY(Holidays[[#This Row],[Date]],2)&lt;&gt;6),Holidays[[#This Row],[Date]],"01/01/1900")</f>
        <v>43165</v>
      </c>
      <c r="F86" s="202">
        <f>Holidays[[#This Row],[Date]]</f>
        <v>43165</v>
      </c>
    </row>
    <row r="87" spans="1:6">
      <c r="A87" s="27">
        <v>43171</v>
      </c>
      <c r="B87" s="10" t="s">
        <v>40</v>
      </c>
      <c r="C87" s="10" t="s">
        <v>30</v>
      </c>
      <c r="D87" s="10" t="b">
        <f>OR(ISNUMBER(SEARCH('1 Controls'!$C$9,Holidays[[#This Row],[State]])),TRIM(Holidays[[#This Row],[State]])="National")</f>
        <v>1</v>
      </c>
      <c r="E87" s="27">
        <f>IF(AND(Holidays[[#This Row],[Is Holiday]]=TRUE,WEEKDAY(Holidays[[#This Row],[Date]],2)&lt;&gt;7,WEEKDAY(Holidays[[#This Row],[Date]],2)&lt;&gt;6),Holidays[[#This Row],[Date]],"01/01/1900")</f>
        <v>43171</v>
      </c>
      <c r="F87" s="202">
        <f>Holidays[[#This Row],[Date]]</f>
        <v>43171</v>
      </c>
    </row>
    <row r="88" spans="1:6">
      <c r="A88" s="27">
        <v>43171</v>
      </c>
      <c r="B88" s="10" t="s">
        <v>196</v>
      </c>
      <c r="C88" s="10" t="s">
        <v>32</v>
      </c>
      <c r="D88" s="10" t="b">
        <f>OR(ISNUMBER(SEARCH('1 Controls'!$C$9,Holidays[[#This Row],[State]])),TRIM(Holidays[[#This Row],[State]])="National")</f>
        <v>1</v>
      </c>
      <c r="E88" s="27">
        <f>IF(AND(Holidays[[#This Row],[Is Holiday]]=TRUE,WEEKDAY(Holidays[[#This Row],[Date]],2)&lt;&gt;7,WEEKDAY(Holidays[[#This Row],[Date]],2)&lt;&gt;6),Holidays[[#This Row],[Date]],"01/01/1900")</f>
        <v>43171</v>
      </c>
      <c r="F88" s="202">
        <f>Holidays[[#This Row],[Date]]</f>
        <v>43171</v>
      </c>
    </row>
    <row r="89" spans="1:6">
      <c r="A89" s="27">
        <v>43171</v>
      </c>
      <c r="B89" s="10" t="s">
        <v>197</v>
      </c>
      <c r="C89" s="10" t="s">
        <v>26</v>
      </c>
      <c r="D89" s="10" t="b">
        <f>OR(ISNUMBER(SEARCH('1 Controls'!$C$9,Holidays[[#This Row],[State]])),TRIM(Holidays[[#This Row],[State]])="National")</f>
        <v>1</v>
      </c>
      <c r="E89" s="27">
        <f>IF(AND(Holidays[[#This Row],[Is Holiday]]=TRUE,WEEKDAY(Holidays[[#This Row],[Date]],2)&lt;&gt;7,WEEKDAY(Holidays[[#This Row],[Date]],2)&lt;&gt;6),Holidays[[#This Row],[Date]],"01/01/1900")</f>
        <v>43171</v>
      </c>
      <c r="F89" s="202">
        <f>Holidays[[#This Row],[Date]]</f>
        <v>43171</v>
      </c>
    </row>
    <row r="90" spans="1:6">
      <c r="A90" s="27">
        <v>43171</v>
      </c>
      <c r="B90" s="10" t="s">
        <v>36</v>
      </c>
      <c r="C90" s="10" t="s">
        <v>35</v>
      </c>
      <c r="D90" s="10" t="b">
        <f>OR(ISNUMBER(SEARCH('1 Controls'!$C$9,Holidays[[#This Row],[State]])),TRIM(Holidays[[#This Row],[State]])="National")</f>
        <v>1</v>
      </c>
      <c r="E90" s="27">
        <f>IF(AND(Holidays[[#This Row],[Is Holiday]]=TRUE,WEEKDAY(Holidays[[#This Row],[Date]],2)&lt;&gt;7,WEEKDAY(Holidays[[#This Row],[Date]],2)&lt;&gt;6),Holidays[[#This Row],[Date]],"01/01/1900")</f>
        <v>43171</v>
      </c>
      <c r="F90" s="202">
        <f>Holidays[[#This Row],[Date]]</f>
        <v>43171</v>
      </c>
    </row>
    <row r="91" spans="1:6">
      <c r="A91" s="27">
        <v>43189</v>
      </c>
      <c r="B91" s="10" t="s">
        <v>42</v>
      </c>
      <c r="C91" s="10" t="s">
        <v>25</v>
      </c>
      <c r="D91" s="10" t="b">
        <f>OR(ISNUMBER(SEARCH('1 Controls'!$C$9,Holidays[[#This Row],[State]])),TRIM(Holidays[[#This Row],[State]])="National")</f>
        <v>1</v>
      </c>
      <c r="E91" s="27">
        <f>IF(AND(Holidays[[#This Row],[Is Holiday]]=TRUE,WEEKDAY(Holidays[[#This Row],[Date]],2)&lt;&gt;7,WEEKDAY(Holidays[[#This Row],[Date]],2)&lt;&gt;6),Holidays[[#This Row],[Date]],"01/01/1900")</f>
        <v>43189</v>
      </c>
      <c r="F91" s="202">
        <f>Holidays[[#This Row],[Date]]</f>
        <v>43189</v>
      </c>
    </row>
    <row r="92" spans="1:6">
      <c r="A92" s="27">
        <v>43190</v>
      </c>
      <c r="B92" s="10" t="s">
        <v>198</v>
      </c>
      <c r="C92" s="10" t="s">
        <v>199</v>
      </c>
      <c r="D92" s="10" t="b">
        <f>OR(ISNUMBER(SEARCH('1 Controls'!$C$9,Holidays[[#This Row],[State]])),TRIM(Holidays[[#This Row],[State]])="National")</f>
        <v>1</v>
      </c>
      <c r="E92" s="27" t="str">
        <f>IF(AND(Holidays[[#This Row],[Is Holiday]]=TRUE,WEEKDAY(Holidays[[#This Row],[Date]],2)&lt;&gt;7,WEEKDAY(Holidays[[#This Row],[Date]],2)&lt;&gt;6),Holidays[[#This Row],[Date]],"01/01/1900")</f>
        <v>01/01/1900</v>
      </c>
      <c r="F92" s="202">
        <f>Holidays[[#This Row],[Date]]</f>
        <v>43190</v>
      </c>
    </row>
    <row r="93" spans="1:6">
      <c r="A93" s="27">
        <v>43191</v>
      </c>
      <c r="B93" s="10" t="s">
        <v>45</v>
      </c>
      <c r="C93" s="10" t="s">
        <v>200</v>
      </c>
      <c r="D93" s="10" t="b">
        <f>OR(ISNUMBER(SEARCH('1 Controls'!$C$9,Holidays[[#This Row],[State]])),TRIM(Holidays[[#This Row],[State]])="National")</f>
        <v>1</v>
      </c>
      <c r="E93" s="27" t="str">
        <f>IF(AND(Holidays[[#This Row],[Is Holiday]]=TRUE,WEEKDAY(Holidays[[#This Row],[Date]],2)&lt;&gt;7,WEEKDAY(Holidays[[#This Row],[Date]],2)&lt;&gt;6),Holidays[[#This Row],[Date]],"01/01/1900")</f>
        <v>01/01/1900</v>
      </c>
      <c r="F93" s="202">
        <f>Holidays[[#This Row],[Date]]</f>
        <v>43191</v>
      </c>
    </row>
    <row r="94" spans="1:6">
      <c r="A94" s="27">
        <v>43192</v>
      </c>
      <c r="B94" s="10" t="s">
        <v>47</v>
      </c>
      <c r="C94" s="10" t="s">
        <v>25</v>
      </c>
      <c r="D94" s="10" t="b">
        <f>OR(ISNUMBER(SEARCH('1 Controls'!$C$9,Holidays[[#This Row],[State]])),TRIM(Holidays[[#This Row],[State]])="National")</f>
        <v>1</v>
      </c>
      <c r="E94" s="27">
        <f>IF(AND(Holidays[[#This Row],[Is Holiday]]=TRUE,WEEKDAY(Holidays[[#This Row],[Date]],2)&lt;&gt;7,WEEKDAY(Holidays[[#This Row],[Date]],2)&lt;&gt;6),Holidays[[#This Row],[Date]],"01/01/1900")</f>
        <v>43192</v>
      </c>
      <c r="F94" s="202">
        <f>Holidays[[#This Row],[Date]]</f>
        <v>43192</v>
      </c>
    </row>
    <row r="95" spans="1:6">
      <c r="A95" s="27">
        <v>43193</v>
      </c>
      <c r="B95" s="10" t="s">
        <v>201</v>
      </c>
      <c r="C95" s="10" t="s">
        <v>26</v>
      </c>
      <c r="D95" s="10" t="b">
        <f>OR(ISNUMBER(SEARCH('1 Controls'!$C$9,Holidays[[#This Row],[State]])),TRIM(Holidays[[#This Row],[State]])="National")</f>
        <v>1</v>
      </c>
      <c r="E95" s="27">
        <f>IF(AND(Holidays[[#This Row],[Is Holiday]]=TRUE,WEEKDAY(Holidays[[#This Row],[Date]],2)&lt;&gt;7,WEEKDAY(Holidays[[#This Row],[Date]],2)&lt;&gt;6),Holidays[[#This Row],[Date]],"01/01/1900")</f>
        <v>43193</v>
      </c>
      <c r="F95" s="202">
        <f>Holidays[[#This Row],[Date]]</f>
        <v>43193</v>
      </c>
    </row>
    <row r="96" spans="1:6">
      <c r="A96" s="27">
        <v>43215</v>
      </c>
      <c r="B96" s="10" t="s">
        <v>49</v>
      </c>
      <c r="C96" s="10" t="s">
        <v>25</v>
      </c>
      <c r="D96" s="10" t="b">
        <f>OR(ISNUMBER(SEARCH('1 Controls'!$C$9,Holidays[[#This Row],[State]])),TRIM(Holidays[[#This Row],[State]])="National")</f>
        <v>1</v>
      </c>
      <c r="E96" s="27">
        <f>IF(AND(Holidays[[#This Row],[Is Holiday]]=TRUE,WEEKDAY(Holidays[[#This Row],[Date]],2)&lt;&gt;7,WEEKDAY(Holidays[[#This Row],[Date]],2)&lt;&gt;6),Holidays[[#This Row],[Date]],"01/01/1900")</f>
        <v>43215</v>
      </c>
      <c r="F96" s="202">
        <f>Holidays[[#This Row],[Date]]</f>
        <v>43215</v>
      </c>
    </row>
    <row r="97" spans="1:6">
      <c r="A97" s="27">
        <v>43224</v>
      </c>
      <c r="B97" s="10" t="s">
        <v>202</v>
      </c>
      <c r="C97" s="10" t="s">
        <v>26</v>
      </c>
      <c r="D97" s="10" t="b">
        <f>OR(ISNUMBER(SEARCH('1 Controls'!$C$9,Holidays[[#This Row],[State]])),TRIM(Holidays[[#This Row],[State]])="National")</f>
        <v>1</v>
      </c>
      <c r="E97" s="27">
        <f>IF(AND(Holidays[[#This Row],[Is Holiday]]=TRUE,WEEKDAY(Holidays[[#This Row],[Date]],2)&lt;&gt;7,WEEKDAY(Holidays[[#This Row],[Date]],2)&lt;&gt;6),Holidays[[#This Row],[Date]],"01/01/1900")</f>
        <v>43224</v>
      </c>
      <c r="F97" s="202">
        <f>Holidays[[#This Row],[Date]]</f>
        <v>43224</v>
      </c>
    </row>
    <row r="98" spans="1:6">
      <c r="A98" s="27">
        <v>43227</v>
      </c>
      <c r="B98" s="10" t="s">
        <v>51</v>
      </c>
      <c r="C98" s="10" t="s">
        <v>39</v>
      </c>
      <c r="D98" s="10" t="b">
        <f>OR(ISNUMBER(SEARCH('1 Controls'!$C$9,Holidays[[#This Row],[State]])),TRIM(Holidays[[#This Row],[State]])="National")</f>
        <v>1</v>
      </c>
      <c r="E98" s="27">
        <f>IF(AND(Holidays[[#This Row],[Is Holiday]]=TRUE,WEEKDAY(Holidays[[#This Row],[Date]],2)&lt;&gt;7,WEEKDAY(Holidays[[#This Row],[Date]],2)&lt;&gt;6),Holidays[[#This Row],[Date]],"01/01/1900")</f>
        <v>43227</v>
      </c>
      <c r="F98" s="202">
        <f>Holidays[[#This Row],[Date]]</f>
        <v>43227</v>
      </c>
    </row>
    <row r="99" spans="1:6">
      <c r="A99" s="27">
        <v>43227</v>
      </c>
      <c r="B99" s="10" t="s">
        <v>36</v>
      </c>
      <c r="C99" s="10" t="s">
        <v>37</v>
      </c>
      <c r="D99" s="10" t="b">
        <f>OR(ISNUMBER(SEARCH('1 Controls'!$C$9,Holidays[[#This Row],[State]])),TRIM(Holidays[[#This Row],[State]])="National")</f>
        <v>1</v>
      </c>
      <c r="E99" s="27">
        <f>IF(AND(Holidays[[#This Row],[Is Holiday]]=TRUE,WEEKDAY(Holidays[[#This Row],[Date]],2)&lt;&gt;7,WEEKDAY(Holidays[[#This Row],[Date]],2)&lt;&gt;6),Holidays[[#This Row],[Date]],"01/01/1900")</f>
        <v>43227</v>
      </c>
      <c r="F99" s="202">
        <f>Holidays[[#This Row],[Date]]</f>
        <v>43227</v>
      </c>
    </row>
    <row r="100" spans="1:6">
      <c r="A100" s="27">
        <v>43248</v>
      </c>
      <c r="B100" s="10" t="s">
        <v>203</v>
      </c>
      <c r="C100" s="10" t="s">
        <v>30</v>
      </c>
      <c r="D100" s="10" t="b">
        <f>OR(ISNUMBER(SEARCH('1 Controls'!$C$9,Holidays[[#This Row],[State]])),TRIM(Holidays[[#This Row],[State]])="National")</f>
        <v>1</v>
      </c>
      <c r="E100" s="27">
        <f>IF(AND(Holidays[[#This Row],[Is Holiday]]=TRUE,WEEKDAY(Holidays[[#This Row],[Date]],2)&lt;&gt;7,WEEKDAY(Holidays[[#This Row],[Date]],2)&lt;&gt;6),Holidays[[#This Row],[Date]],"01/01/1900")</f>
        <v>43248</v>
      </c>
      <c r="F100" s="202">
        <f>Holidays[[#This Row],[Date]]</f>
        <v>43248</v>
      </c>
    </row>
    <row r="101" spans="1:6">
      <c r="A101" s="27">
        <v>43255</v>
      </c>
      <c r="B101" s="10" t="s">
        <v>53</v>
      </c>
      <c r="C101" s="10" t="s">
        <v>4</v>
      </c>
      <c r="D101" s="10" t="b">
        <f>OR(ISNUMBER(SEARCH('1 Controls'!$C$9,Holidays[[#This Row],[State]])),TRIM(Holidays[[#This Row],[State]])="National")</f>
        <v>1</v>
      </c>
      <c r="E101" s="27">
        <f>IF(AND(Holidays[[#This Row],[Is Holiday]]=TRUE,WEEKDAY(Holidays[[#This Row],[Date]],2)&lt;&gt;7,WEEKDAY(Holidays[[#This Row],[Date]],2)&lt;&gt;6),Holidays[[#This Row],[Date]],"01/01/1900")</f>
        <v>43255</v>
      </c>
      <c r="F101" s="202">
        <f>Holidays[[#This Row],[Date]]</f>
        <v>43255</v>
      </c>
    </row>
    <row r="102" spans="1:6">
      <c r="A102" s="27">
        <v>43262</v>
      </c>
      <c r="B102" s="10" t="s">
        <v>54</v>
      </c>
      <c r="C102" s="10" t="s">
        <v>204</v>
      </c>
      <c r="D102" s="10" t="b">
        <f>OR(ISNUMBER(SEARCH('1 Controls'!$C$9,Holidays[[#This Row],[State]])),TRIM(Holidays[[#This Row],[State]])="National")</f>
        <v>1</v>
      </c>
      <c r="E102" s="27">
        <f>IF(AND(Holidays[[#This Row],[Is Holiday]]=TRUE,WEEKDAY(Holidays[[#This Row],[Date]],2)&lt;&gt;7,WEEKDAY(Holidays[[#This Row],[Date]],2)&lt;&gt;6),Holidays[[#This Row],[Date]],"01/01/1900")</f>
        <v>43262</v>
      </c>
      <c r="F102" s="202">
        <f>Holidays[[#This Row],[Date]]</f>
        <v>43262</v>
      </c>
    </row>
    <row r="103" spans="1:6">
      <c r="A103" s="27">
        <v>43280</v>
      </c>
      <c r="B103" s="10" t="s">
        <v>55</v>
      </c>
      <c r="C103" s="10" t="s">
        <v>39</v>
      </c>
      <c r="D103" s="10" t="b">
        <f>OR(ISNUMBER(SEARCH('1 Controls'!$C$9,Holidays[[#This Row],[State]])),TRIM(Holidays[[#This Row],[State]])="National")</f>
        <v>1</v>
      </c>
      <c r="E103" s="27">
        <f>IF(AND(Holidays[[#This Row],[Is Holiday]]=TRUE,WEEKDAY(Holidays[[#This Row],[Date]],2)&lt;&gt;7,WEEKDAY(Holidays[[#This Row],[Date]],2)&lt;&gt;6),Holidays[[#This Row],[Date]],"01/01/1900")</f>
        <v>43280</v>
      </c>
      <c r="F103" s="202">
        <f>Holidays[[#This Row],[Date]]</f>
        <v>43280</v>
      </c>
    </row>
    <row r="104" spans="1:6">
      <c r="A104" s="27">
        <v>43287</v>
      </c>
      <c r="B104" s="10" t="s">
        <v>56</v>
      </c>
      <c r="C104" s="10" t="s">
        <v>39</v>
      </c>
      <c r="D104" s="10" t="b">
        <f>OR(ISNUMBER(SEARCH('1 Controls'!$C$9,Holidays[[#This Row],[State]])),TRIM(Holidays[[#This Row],[State]])="National")</f>
        <v>1</v>
      </c>
      <c r="E104" s="27">
        <f>IF(AND(Holidays[[#This Row],[Is Holiday]]=TRUE,WEEKDAY(Holidays[[#This Row],[Date]],2)&lt;&gt;7,WEEKDAY(Holidays[[#This Row],[Date]],2)&lt;&gt;6),Holidays[[#This Row],[Date]],"01/01/1900")</f>
        <v>43287</v>
      </c>
      <c r="F104" s="202">
        <f>Holidays[[#This Row],[Date]]</f>
        <v>43287</v>
      </c>
    </row>
    <row r="105" spans="1:6">
      <c r="A105" s="27">
        <v>43294</v>
      </c>
      <c r="B105" s="10" t="s">
        <v>57</v>
      </c>
      <c r="C105" s="10" t="s">
        <v>39</v>
      </c>
      <c r="D105" s="10" t="b">
        <f>OR(ISNUMBER(SEARCH('1 Controls'!$C$9,Holidays[[#This Row],[State]])),TRIM(Holidays[[#This Row],[State]])="National")</f>
        <v>1</v>
      </c>
      <c r="E105" s="27">
        <f>IF(AND(Holidays[[#This Row],[Is Holiday]]=TRUE,WEEKDAY(Holidays[[#This Row],[Date]],2)&lt;&gt;7,WEEKDAY(Holidays[[#This Row],[Date]],2)&lt;&gt;6),Holidays[[#This Row],[Date]],"01/01/1900")</f>
        <v>43294</v>
      </c>
      <c r="F105" s="202">
        <f>Holidays[[#This Row],[Date]]</f>
        <v>43294</v>
      </c>
    </row>
    <row r="106" spans="1:6">
      <c r="A106" s="27">
        <v>43301</v>
      </c>
      <c r="B106" s="10" t="s">
        <v>58</v>
      </c>
      <c r="C106" s="10" t="s">
        <v>39</v>
      </c>
      <c r="D106" s="10" t="b">
        <f>OR(ISNUMBER(SEARCH('1 Controls'!$C$9,Holidays[[#This Row],[State]])),TRIM(Holidays[[#This Row],[State]])="National")</f>
        <v>1</v>
      </c>
      <c r="E106" s="27">
        <f>IF(AND(Holidays[[#This Row],[Is Holiday]]=TRUE,WEEKDAY(Holidays[[#This Row],[Date]],2)&lt;&gt;7,WEEKDAY(Holidays[[#This Row],[Date]],2)&lt;&gt;6),Holidays[[#This Row],[Date]],"01/01/1900")</f>
        <v>43301</v>
      </c>
      <c r="F106" s="202">
        <f>Holidays[[#This Row],[Date]]</f>
        <v>43301</v>
      </c>
    </row>
    <row r="107" spans="1:6">
      <c r="A107" s="27">
        <v>43308</v>
      </c>
      <c r="B107" s="10" t="s">
        <v>59</v>
      </c>
      <c r="C107" s="10" t="s">
        <v>39</v>
      </c>
      <c r="D107" s="10" t="b">
        <f>OR(ISNUMBER(SEARCH('1 Controls'!$C$9,Holidays[[#This Row],[State]])),TRIM(Holidays[[#This Row],[State]])="National")</f>
        <v>1</v>
      </c>
      <c r="E107" s="27">
        <f>IF(AND(Holidays[[#This Row],[Is Holiday]]=TRUE,WEEKDAY(Holidays[[#This Row],[Date]],2)&lt;&gt;7,WEEKDAY(Holidays[[#This Row],[Date]],2)&lt;&gt;6),Holidays[[#This Row],[Date]],"01/01/1900")</f>
        <v>43308</v>
      </c>
      <c r="F107" s="202">
        <f>Holidays[[#This Row],[Date]]</f>
        <v>43308</v>
      </c>
    </row>
    <row r="108" spans="1:6">
      <c r="A108" s="27">
        <v>43318</v>
      </c>
      <c r="B108" s="10" t="s">
        <v>60</v>
      </c>
      <c r="C108" s="10" t="s">
        <v>39</v>
      </c>
      <c r="D108" s="10" t="b">
        <f>OR(ISNUMBER(SEARCH('1 Controls'!$C$9,Holidays[[#This Row],[State]])),TRIM(Holidays[[#This Row],[State]])="National")</f>
        <v>1</v>
      </c>
      <c r="E108" s="27">
        <f>IF(AND(Holidays[[#This Row],[Is Holiday]]=TRUE,WEEKDAY(Holidays[[#This Row],[Date]],2)&lt;&gt;7,WEEKDAY(Holidays[[#This Row],[Date]],2)&lt;&gt;6),Holidays[[#This Row],[Date]],"01/01/1900")</f>
        <v>43318</v>
      </c>
      <c r="F108" s="202">
        <f>Holidays[[#This Row],[Date]]</f>
        <v>43318</v>
      </c>
    </row>
    <row r="109" spans="1:6">
      <c r="A109" s="27">
        <v>43327</v>
      </c>
      <c r="B109" s="10" t="s">
        <v>205</v>
      </c>
      <c r="C109" s="10" t="s">
        <v>37</v>
      </c>
      <c r="D109" s="10" t="b">
        <f>OR(ISNUMBER(SEARCH('1 Controls'!$C$9,Holidays[[#This Row],[State]])),TRIM(Holidays[[#This Row],[State]])="National")</f>
        <v>1</v>
      </c>
      <c r="E109" s="27">
        <f>IF(AND(Holidays[[#This Row],[Is Holiday]]=TRUE,WEEKDAY(Holidays[[#This Row],[Date]],2)&lt;&gt;7,WEEKDAY(Holidays[[#This Row],[Date]],2)&lt;&gt;6),Holidays[[#This Row],[Date]],"01/01/1900")</f>
        <v>43327</v>
      </c>
      <c r="F109" s="202">
        <f>Holidays[[#This Row],[Date]]</f>
        <v>43327</v>
      </c>
    </row>
    <row r="110" spans="1:6">
      <c r="A110" s="27">
        <v>43367</v>
      </c>
      <c r="B110" s="10" t="s">
        <v>54</v>
      </c>
      <c r="C110" s="10" t="s">
        <v>4</v>
      </c>
      <c r="D110" s="10" t="b">
        <f>OR(ISNUMBER(SEARCH('1 Controls'!$C$9,Holidays[[#This Row],[State]])),TRIM(Holidays[[#This Row],[State]])="National")</f>
        <v>1</v>
      </c>
      <c r="E110" s="27">
        <f>IF(AND(Holidays[[#This Row],[Is Holiday]]=TRUE,WEEKDAY(Holidays[[#This Row],[Date]],2)&lt;&gt;7,WEEKDAY(Holidays[[#This Row],[Date]],2)&lt;&gt;6),Holidays[[#This Row],[Date]],"01/01/1900")</f>
        <v>43367</v>
      </c>
      <c r="F110" s="202">
        <f>Holidays[[#This Row],[Date]]</f>
        <v>43367</v>
      </c>
    </row>
    <row r="111" spans="1:6">
      <c r="A111" s="27">
        <v>43371</v>
      </c>
      <c r="B111" s="10" t="s">
        <v>206</v>
      </c>
      <c r="C111" s="10" t="s">
        <v>35</v>
      </c>
      <c r="D111" s="10" t="b">
        <f>OR(ISNUMBER(SEARCH('1 Controls'!$C$9,Holidays[[#This Row],[State]])),TRIM(Holidays[[#This Row],[State]])="National")</f>
        <v>1</v>
      </c>
      <c r="E111" s="27">
        <f>IF(AND(Holidays[[#This Row],[Is Holiday]]=TRUE,WEEKDAY(Holidays[[#This Row],[Date]],2)&lt;&gt;7,WEEKDAY(Holidays[[#This Row],[Date]],2)&lt;&gt;6),Holidays[[#This Row],[Date]],"01/01/1900")</f>
        <v>43371</v>
      </c>
      <c r="F111" s="202">
        <f>Holidays[[#This Row],[Date]]</f>
        <v>43371</v>
      </c>
    </row>
    <row r="112" spans="1:6">
      <c r="A112" s="27">
        <v>43374</v>
      </c>
      <c r="B112" s="10" t="s">
        <v>36</v>
      </c>
      <c r="C112" s="10" t="s">
        <v>207</v>
      </c>
      <c r="D112" s="10" t="b">
        <f>OR(ISNUMBER(SEARCH('1 Controls'!$C$9,Holidays[[#This Row],[State]])),TRIM(Holidays[[#This Row],[State]])="National")</f>
        <v>1</v>
      </c>
      <c r="E112" s="27">
        <f>IF(AND(Holidays[[#This Row],[Is Holiday]]=TRUE,WEEKDAY(Holidays[[#This Row],[Date]],2)&lt;&gt;7,WEEKDAY(Holidays[[#This Row],[Date]],2)&lt;&gt;6),Holidays[[#This Row],[Date]],"01/01/1900")</f>
        <v>43374</v>
      </c>
      <c r="F112" s="202">
        <f>Holidays[[#This Row],[Date]]</f>
        <v>43374</v>
      </c>
    </row>
    <row r="113" spans="1:6">
      <c r="A113" s="27">
        <v>43374</v>
      </c>
      <c r="B113" s="10" t="s">
        <v>54</v>
      </c>
      <c r="C113" s="10" t="s">
        <v>37</v>
      </c>
      <c r="D113" s="10" t="b">
        <f>OR(ISNUMBER(SEARCH('1 Controls'!$C$9,Holidays[[#This Row],[State]])),TRIM(Holidays[[#This Row],[State]])="National")</f>
        <v>1</v>
      </c>
      <c r="E113" s="27">
        <f>IF(AND(Holidays[[#This Row],[Is Holiday]]=TRUE,WEEKDAY(Holidays[[#This Row],[Date]],2)&lt;&gt;7,WEEKDAY(Holidays[[#This Row],[Date]],2)&lt;&gt;6),Holidays[[#This Row],[Date]],"01/01/1900")</f>
        <v>43374</v>
      </c>
      <c r="F113" s="202">
        <f>Holidays[[#This Row],[Date]]</f>
        <v>43374</v>
      </c>
    </row>
    <row r="114" spans="1:6">
      <c r="A114" s="27">
        <v>43378</v>
      </c>
      <c r="B114" s="10" t="s">
        <v>208</v>
      </c>
      <c r="C114" s="10" t="s">
        <v>26</v>
      </c>
      <c r="D114" s="10" t="b">
        <f>OR(ISNUMBER(SEARCH('1 Controls'!$C$9,Holidays[[#This Row],[State]])),TRIM(Holidays[[#This Row],[State]])="National")</f>
        <v>1</v>
      </c>
      <c r="E114" s="27">
        <f>IF(AND(Holidays[[#This Row],[Is Holiday]]=TRUE,WEEKDAY(Holidays[[#This Row],[Date]],2)&lt;&gt;7,WEEKDAY(Holidays[[#This Row],[Date]],2)&lt;&gt;6),Holidays[[#This Row],[Date]],"01/01/1900")</f>
        <v>43378</v>
      </c>
      <c r="F114" s="202">
        <f>Holidays[[#This Row],[Date]]</f>
        <v>43378</v>
      </c>
    </row>
    <row r="115" spans="1:6">
      <c r="A115" s="27">
        <v>43384</v>
      </c>
      <c r="B115" s="10" t="s">
        <v>209</v>
      </c>
      <c r="C115" s="10" t="s">
        <v>26</v>
      </c>
      <c r="D115" s="10" t="b">
        <f>OR(ISNUMBER(SEARCH('1 Controls'!$C$9,Holidays[[#This Row],[State]])),TRIM(Holidays[[#This Row],[State]])="National")</f>
        <v>1</v>
      </c>
      <c r="E115" s="27">
        <f>IF(AND(Holidays[[#This Row],[Is Holiday]]=TRUE,WEEKDAY(Holidays[[#This Row],[Date]],2)&lt;&gt;7,WEEKDAY(Holidays[[#This Row],[Date]],2)&lt;&gt;6),Holidays[[#This Row],[Date]],"01/01/1900")</f>
        <v>43384</v>
      </c>
      <c r="F115" s="202">
        <f>Holidays[[#This Row],[Date]]</f>
        <v>43384</v>
      </c>
    </row>
    <row r="116" spans="1:6">
      <c r="A116" s="27">
        <v>43392</v>
      </c>
      <c r="B116" s="10" t="s">
        <v>210</v>
      </c>
      <c r="C116" s="10" t="s">
        <v>26</v>
      </c>
      <c r="D116" s="10" t="b">
        <f>OR(ISNUMBER(SEARCH('1 Controls'!$C$9,Holidays[[#This Row],[State]])),TRIM(Holidays[[#This Row],[State]])="National")</f>
        <v>1</v>
      </c>
      <c r="E116" s="27">
        <f>IF(AND(Holidays[[#This Row],[Is Holiday]]=TRUE,WEEKDAY(Holidays[[#This Row],[Date]],2)&lt;&gt;7,WEEKDAY(Holidays[[#This Row],[Date]],2)&lt;&gt;6),Holidays[[#This Row],[Date]],"01/01/1900")</f>
        <v>43392</v>
      </c>
      <c r="F116" s="202">
        <f>Holidays[[#This Row],[Date]]</f>
        <v>43392</v>
      </c>
    </row>
    <row r="117" spans="1:6">
      <c r="A117" s="27">
        <v>43398</v>
      </c>
      <c r="B117" s="10" t="s">
        <v>211</v>
      </c>
      <c r="C117" s="10" t="s">
        <v>26</v>
      </c>
      <c r="D117" s="10" t="b">
        <f>OR(ISNUMBER(SEARCH('1 Controls'!$C$9,Holidays[[#This Row],[State]])),TRIM(Holidays[[#This Row],[State]])="National")</f>
        <v>1</v>
      </c>
      <c r="E117" s="27">
        <f>IF(AND(Holidays[[#This Row],[Is Holiday]]=TRUE,WEEKDAY(Holidays[[#This Row],[Date]],2)&lt;&gt;7,WEEKDAY(Holidays[[#This Row],[Date]],2)&lt;&gt;6),Holidays[[#This Row],[Date]],"01/01/1900")</f>
        <v>43398</v>
      </c>
      <c r="F117" s="202">
        <f>Holidays[[#This Row],[Date]]</f>
        <v>43398</v>
      </c>
    </row>
    <row r="118" spans="1:6">
      <c r="A118" s="27">
        <v>43409</v>
      </c>
      <c r="B118" s="10" t="s">
        <v>212</v>
      </c>
      <c r="C118" s="10" t="s">
        <v>26</v>
      </c>
      <c r="D118" s="10" t="b">
        <f>OR(ISNUMBER(SEARCH('1 Controls'!$C$9,Holidays[[#This Row],[State]])),TRIM(Holidays[[#This Row],[State]])="National")</f>
        <v>1</v>
      </c>
      <c r="E118" s="27">
        <f>IF(AND(Holidays[[#This Row],[Is Holiday]]=TRUE,WEEKDAY(Holidays[[#This Row],[Date]],2)&lt;&gt;7,WEEKDAY(Holidays[[#This Row],[Date]],2)&lt;&gt;6),Holidays[[#This Row],[Date]],"01/01/1900")</f>
        <v>43409</v>
      </c>
      <c r="F118" s="202">
        <f>Holidays[[#This Row],[Date]]</f>
        <v>43409</v>
      </c>
    </row>
    <row r="119" spans="1:6">
      <c r="A119" s="27">
        <v>43410</v>
      </c>
      <c r="B119" s="10" t="s">
        <v>213</v>
      </c>
      <c r="C119" s="10" t="s">
        <v>35</v>
      </c>
      <c r="D119" s="10" t="b">
        <f>OR(ISNUMBER(SEARCH('1 Controls'!$C$9,Holidays[[#This Row],[State]])),TRIM(Holidays[[#This Row],[State]])="National")</f>
        <v>1</v>
      </c>
      <c r="E119" s="27">
        <f>IF(AND(Holidays[[#This Row],[Is Holiday]]=TRUE,WEEKDAY(Holidays[[#This Row],[Date]],2)&lt;&gt;7,WEEKDAY(Holidays[[#This Row],[Date]],2)&lt;&gt;6),Holidays[[#This Row],[Date]],"01/01/1900")</f>
        <v>43410</v>
      </c>
      <c r="F119" s="202">
        <f>Holidays[[#This Row],[Date]]</f>
        <v>43410</v>
      </c>
    </row>
    <row r="120" spans="1:6">
      <c r="A120" s="27">
        <v>43434</v>
      </c>
      <c r="B120" s="10" t="s">
        <v>214</v>
      </c>
      <c r="C120" s="10" t="s">
        <v>26</v>
      </c>
      <c r="D120" s="10" t="b">
        <f>OR(ISNUMBER(SEARCH('1 Controls'!$C$9,Holidays[[#This Row],[State]])),TRIM(Holidays[[#This Row],[State]])="National")</f>
        <v>1</v>
      </c>
      <c r="E120" s="27">
        <f>IF(AND(Holidays[[#This Row],[Is Holiday]]=TRUE,WEEKDAY(Holidays[[#This Row],[Date]],2)&lt;&gt;7,WEEKDAY(Holidays[[#This Row],[Date]],2)&lt;&gt;6),Holidays[[#This Row],[Date]],"01/01/1900")</f>
        <v>43434</v>
      </c>
      <c r="F120" s="202">
        <f>Holidays[[#This Row],[Date]]</f>
        <v>43434</v>
      </c>
    </row>
    <row r="121" spans="1:6">
      <c r="A121" s="27">
        <v>43458</v>
      </c>
      <c r="B121" s="10" t="s">
        <v>71</v>
      </c>
      <c r="C121" s="10" t="s">
        <v>32</v>
      </c>
      <c r="D121" s="10" t="b">
        <f>OR(ISNUMBER(SEARCH('1 Controls'!$C$9,Holidays[[#This Row],[State]])),TRIM(Holidays[[#This Row],[State]])="National")</f>
        <v>1</v>
      </c>
      <c r="E121" s="27">
        <f>IF(AND(Holidays[[#This Row],[Is Holiday]]=TRUE,WEEKDAY(Holidays[[#This Row],[Date]],2)&lt;&gt;7,WEEKDAY(Holidays[[#This Row],[Date]],2)&lt;&gt;6),Holidays[[#This Row],[Date]],"01/01/1900")</f>
        <v>43458</v>
      </c>
      <c r="F121" s="202">
        <f>Holidays[[#This Row],[Date]]</f>
        <v>43458</v>
      </c>
    </row>
    <row r="122" spans="1:6">
      <c r="A122" s="27">
        <v>43459</v>
      </c>
      <c r="B122" s="10" t="s">
        <v>72</v>
      </c>
      <c r="C122" s="10" t="s">
        <v>25</v>
      </c>
      <c r="D122" s="10" t="b">
        <f>OR(ISNUMBER(SEARCH('1 Controls'!$C$9,Holidays[[#This Row],[State]])),TRIM(Holidays[[#This Row],[State]])="National")</f>
        <v>1</v>
      </c>
      <c r="E122" s="27">
        <f>IF(AND(Holidays[[#This Row],[Is Holiday]]=TRUE,WEEKDAY(Holidays[[#This Row],[Date]],2)&lt;&gt;7,WEEKDAY(Holidays[[#This Row],[Date]],2)&lt;&gt;6),Holidays[[#This Row],[Date]],"01/01/1900")</f>
        <v>43459</v>
      </c>
      <c r="F122" s="202">
        <f>Holidays[[#This Row],[Date]]</f>
        <v>43459</v>
      </c>
    </row>
    <row r="123" spans="1:6">
      <c r="A123" s="27">
        <v>43460</v>
      </c>
      <c r="B123" s="10" t="s">
        <v>73</v>
      </c>
      <c r="C123" s="10" t="s">
        <v>215</v>
      </c>
      <c r="D123" s="10" t="b">
        <f>OR(ISNUMBER(SEARCH('1 Controls'!$C$9,Holidays[[#This Row],[State]])),TRIM(Holidays[[#This Row],[State]])="National")</f>
        <v>1</v>
      </c>
      <c r="E123" s="27">
        <f>IF(AND(Holidays[[#This Row],[Is Holiday]]=TRUE,WEEKDAY(Holidays[[#This Row],[Date]],2)&lt;&gt;7,WEEKDAY(Holidays[[#This Row],[Date]],2)&lt;&gt;6),Holidays[[#This Row],[Date]],"01/01/1900")</f>
        <v>43460</v>
      </c>
      <c r="F123" s="202">
        <f>Holidays[[#This Row],[Date]]</f>
        <v>43460</v>
      </c>
    </row>
    <row r="124" spans="1:6">
      <c r="A124" s="27">
        <v>43460</v>
      </c>
      <c r="B124" s="10" t="s">
        <v>74</v>
      </c>
      <c r="C124" s="10" t="s">
        <v>32</v>
      </c>
      <c r="D124" s="10" t="b">
        <f>OR(ISNUMBER(SEARCH('1 Controls'!$C$9,Holidays[[#This Row],[State]])),TRIM(Holidays[[#This Row],[State]])="National")</f>
        <v>1</v>
      </c>
      <c r="E124" s="27">
        <f>IF(AND(Holidays[[#This Row],[Is Holiday]]=TRUE,WEEKDAY(Holidays[[#This Row],[Date]],2)&lt;&gt;7,WEEKDAY(Holidays[[#This Row],[Date]],2)&lt;&gt;6),Holidays[[#This Row],[Date]],"01/01/1900")</f>
        <v>43460</v>
      </c>
      <c r="F124" s="202">
        <f>Holidays[[#This Row],[Date]]</f>
        <v>43460</v>
      </c>
    </row>
    <row r="125" spans="1:6">
      <c r="A125" s="27">
        <v>43465</v>
      </c>
      <c r="B125" s="10" t="s">
        <v>76</v>
      </c>
      <c r="C125" s="10" t="s">
        <v>32</v>
      </c>
      <c r="D125" s="10" t="b">
        <f>OR(ISNUMBER(SEARCH('1 Controls'!$C$9,Holidays[[#This Row],[State]])),TRIM(Holidays[[#This Row],[State]])="National")</f>
        <v>1</v>
      </c>
      <c r="E125" s="27">
        <f>IF(AND(Holidays[[#This Row],[Is Holiday]]=TRUE,WEEKDAY(Holidays[[#This Row],[Date]],2)&lt;&gt;7,WEEKDAY(Holidays[[#This Row],[Date]],2)&lt;&gt;6),Holidays[[#This Row],[Date]],"01/01/1900")</f>
        <v>43465</v>
      </c>
      <c r="F125" s="202">
        <f>Holidays[[#This Row],[Date]]</f>
        <v>43465</v>
      </c>
    </row>
  </sheetData>
  <sheetProtection algorithmName="SHA-512" hashValue="f1g1S+M0JX1mWbefhOmLdMGgx3tm1CKVJsgJdcZN1KN0Ed08DWP+vvCShWCTSvxv7TfU8s4mtlsQxA+XyOMD8Q==" saltValue="FAewhSyMbT9yHBhKvXAW5g==" spinCount="100000" sheet="1" scenarios="1" selectLockedCells="1" selectUnlockedCells="1"/>
  <mergeCells count="1">
    <mergeCell ref="T1:U1"/>
  </mergeCells>
  <conditionalFormatting sqref="E2:F125">
    <cfRule type="duplicateValues" dxfId="0" priority="81"/>
  </conditionalFormatting>
  <pageMargins left="0.7" right="0.7" top="0.75" bottom="0.75" header="0.3" footer="0.3"/>
  <pageSetup paperSize="9" orientation="portrait" horizontalDpi="0" verticalDpi="0"/>
  <ignoredErrors>
    <ignoredError sqref="F3" calculatedColum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Description xmlns="4873beb7-5857-4685-be1f-d57550cc96cc" xsi:nil="true"/>
    <AssetExpire xmlns="4873beb7-5857-4685-be1f-d57550cc96cc">2029-01-01T08:00:00+00:00</AssetExpire>
    <CampaignTagsTaxHTField0 xmlns="4873beb7-5857-4685-be1f-d57550cc96cc">
      <Terms xmlns="http://schemas.microsoft.com/office/infopath/2007/PartnerControls"/>
    </CampaignTagsTaxHTField0>
    <IntlLangReviewDate xmlns="4873beb7-5857-4685-be1f-d57550cc96cc" xsi:nil="true"/>
    <TPFriendlyName xmlns="4873beb7-5857-4685-be1f-d57550cc96cc" xsi:nil="true"/>
    <IntlLangReview xmlns="4873beb7-5857-4685-be1f-d57550cc96cc">false</IntlLangReview>
    <LocLastLocAttemptVersionLookup xmlns="4873beb7-5857-4685-be1f-d57550cc96cc">845883</LocLastLocAttemptVersionLookup>
    <PolicheckWords xmlns="4873beb7-5857-4685-be1f-d57550cc96cc" xsi:nil="true"/>
    <SubmitterId xmlns="4873beb7-5857-4685-be1f-d57550cc96cc" xsi:nil="true"/>
    <AcquiredFrom xmlns="4873beb7-5857-4685-be1f-d57550cc96cc">Internal MS</AcquiredFrom>
    <EditorialStatus xmlns="4873beb7-5857-4685-be1f-d57550cc96cc" xsi:nil="true"/>
    <Markets xmlns="4873beb7-5857-4685-be1f-d57550cc96cc"/>
    <OriginAsset xmlns="4873beb7-5857-4685-be1f-d57550cc96cc" xsi:nil="true"/>
    <AssetStart xmlns="4873beb7-5857-4685-be1f-d57550cc96cc">2012-06-28T22:28:09+00:00</AssetStart>
    <FriendlyTitle xmlns="4873beb7-5857-4685-be1f-d57550cc96cc" xsi:nil="true"/>
    <MarketSpecific xmlns="4873beb7-5857-4685-be1f-d57550cc96cc">false</MarketSpecific>
    <TPNamespace xmlns="4873beb7-5857-4685-be1f-d57550cc96cc" xsi:nil="true"/>
    <PublishStatusLookup xmlns="4873beb7-5857-4685-be1f-d57550cc96cc">
      <Value>1589968</Value>
    </PublishStatusLookup>
    <APAuthor xmlns="4873beb7-5857-4685-be1f-d57550cc96cc">
      <UserInfo>
        <DisplayName/>
        <AccountId>2566</AccountId>
        <AccountType/>
      </UserInfo>
    </APAuthor>
    <TPCommandLine xmlns="4873beb7-5857-4685-be1f-d57550cc96cc" xsi:nil="true"/>
    <IntlLangReviewer xmlns="4873beb7-5857-4685-be1f-d57550cc96cc" xsi:nil="true"/>
    <OpenTemplate xmlns="4873beb7-5857-4685-be1f-d57550cc96cc">true</OpenTemplate>
    <CSXSubmissionDate xmlns="4873beb7-5857-4685-be1f-d57550cc96cc" xsi:nil="true"/>
    <TaxCatchAll xmlns="4873beb7-5857-4685-be1f-d57550cc96cc"/>
    <Manager xmlns="4873beb7-5857-4685-be1f-d57550cc96cc" xsi:nil="true"/>
    <NumericId xmlns="4873beb7-5857-4685-be1f-d57550cc96cc" xsi:nil="true"/>
    <ParentAssetId xmlns="4873beb7-5857-4685-be1f-d57550cc96cc" xsi:nil="true"/>
    <OriginalSourceMarket xmlns="4873beb7-5857-4685-be1f-d57550cc96cc" xsi:nil="true"/>
    <ApprovalStatus xmlns="4873beb7-5857-4685-be1f-d57550cc96cc">InProgress</ApprovalStatus>
    <TPComponent xmlns="4873beb7-5857-4685-be1f-d57550cc96cc" xsi:nil="true"/>
    <EditorialTags xmlns="4873beb7-5857-4685-be1f-d57550cc96cc" xsi:nil="true"/>
    <TPExecutable xmlns="4873beb7-5857-4685-be1f-d57550cc96cc" xsi:nil="true"/>
    <TPLaunchHelpLink xmlns="4873beb7-5857-4685-be1f-d57550cc96cc" xsi:nil="true"/>
    <LocComments xmlns="4873beb7-5857-4685-be1f-d57550cc96cc" xsi:nil="true"/>
    <LocRecommendedHandoff xmlns="4873beb7-5857-4685-be1f-d57550cc96cc" xsi:nil="true"/>
    <SourceTitle xmlns="4873beb7-5857-4685-be1f-d57550cc96cc" xsi:nil="true"/>
    <CSXUpdate xmlns="4873beb7-5857-4685-be1f-d57550cc96cc">false</CSXUpdate>
    <IntlLocPriority xmlns="4873beb7-5857-4685-be1f-d57550cc96cc" xsi:nil="true"/>
    <UAProjectedTotalWords xmlns="4873beb7-5857-4685-be1f-d57550cc96cc" xsi:nil="true"/>
    <AssetType xmlns="4873beb7-5857-4685-be1f-d57550cc96cc" xsi:nil="true"/>
    <MachineTranslated xmlns="4873beb7-5857-4685-be1f-d57550cc96cc">false</MachineTranslated>
    <OutputCachingOn xmlns="4873beb7-5857-4685-be1f-d57550cc96cc">false</OutputCachingOn>
    <TemplateStatus xmlns="4873beb7-5857-4685-be1f-d57550cc96cc">Complete</TemplateStatus>
    <IsSearchable xmlns="4873beb7-5857-4685-be1f-d57550cc96cc">false</IsSearchable>
    <ContentItem xmlns="4873beb7-5857-4685-be1f-d57550cc96cc" xsi:nil="true"/>
    <HandoffToMSDN xmlns="4873beb7-5857-4685-be1f-d57550cc96cc" xsi:nil="true"/>
    <ShowIn xmlns="4873beb7-5857-4685-be1f-d57550cc96cc">Show everywhere</ShowIn>
    <ThumbnailAssetId xmlns="4873beb7-5857-4685-be1f-d57550cc96cc" xsi:nil="true"/>
    <UALocComments xmlns="4873beb7-5857-4685-be1f-d57550cc96cc" xsi:nil="true"/>
    <UALocRecommendation xmlns="4873beb7-5857-4685-be1f-d57550cc96cc">Localize</UALocRecommendation>
    <LastModifiedDateTime xmlns="4873beb7-5857-4685-be1f-d57550cc96cc" xsi:nil="true"/>
    <LegacyData xmlns="4873beb7-5857-4685-be1f-d57550cc96cc" xsi:nil="true"/>
    <LocManualTestRequired xmlns="4873beb7-5857-4685-be1f-d57550cc96cc">false</LocManualTestRequired>
    <LocMarketGroupTiers2 xmlns="4873beb7-5857-4685-be1f-d57550cc96cc" xsi:nil="true"/>
    <ClipArtFilename xmlns="4873beb7-5857-4685-be1f-d57550cc96cc" xsi:nil="true"/>
    <TPApplication xmlns="4873beb7-5857-4685-be1f-d57550cc96cc" xsi:nil="true"/>
    <CSXHash xmlns="4873beb7-5857-4685-be1f-d57550cc96cc" xsi:nil="true"/>
    <DirectSourceMarket xmlns="4873beb7-5857-4685-be1f-d57550cc96cc" xsi:nil="true"/>
    <PrimaryImageGen xmlns="4873beb7-5857-4685-be1f-d57550cc96cc">false</PrimaryImageGen>
    <PlannedPubDate xmlns="4873beb7-5857-4685-be1f-d57550cc96cc" xsi:nil="true"/>
    <CSXSubmissionMarket xmlns="4873beb7-5857-4685-be1f-d57550cc96cc" xsi:nil="true"/>
    <Downloads xmlns="4873beb7-5857-4685-be1f-d57550cc96cc">0</Downloads>
    <ArtSampleDocs xmlns="4873beb7-5857-4685-be1f-d57550cc96cc" xsi:nil="true"/>
    <TrustLevel xmlns="4873beb7-5857-4685-be1f-d57550cc96cc">1 Microsoft Managed Content</TrustLevel>
    <BlockPublish xmlns="4873beb7-5857-4685-be1f-d57550cc96cc">false</BlockPublish>
    <TPLaunchHelpLinkType xmlns="4873beb7-5857-4685-be1f-d57550cc96cc">Template</TPLaunchHelpLinkType>
    <LocalizationTagsTaxHTField0 xmlns="4873beb7-5857-4685-be1f-d57550cc96cc">
      <Terms xmlns="http://schemas.microsoft.com/office/infopath/2007/PartnerControls"/>
    </LocalizationTagsTaxHTField0>
    <BusinessGroup xmlns="4873beb7-5857-4685-be1f-d57550cc96cc" xsi:nil="true"/>
    <Providers xmlns="4873beb7-5857-4685-be1f-d57550cc96cc" xsi:nil="true"/>
    <TemplateTemplateType xmlns="4873beb7-5857-4685-be1f-d57550cc96cc">Excel Spreadsheet Template</TemplateTemplateType>
    <TimesCloned xmlns="4873beb7-5857-4685-be1f-d57550cc96cc" xsi:nil="true"/>
    <TPAppVersion xmlns="4873beb7-5857-4685-be1f-d57550cc96cc" xsi:nil="true"/>
    <VoteCount xmlns="4873beb7-5857-4685-be1f-d57550cc96cc" xsi:nil="true"/>
    <AverageRating xmlns="4873beb7-5857-4685-be1f-d57550cc96cc" xsi:nil="true"/>
    <FeatureTagsTaxHTField0 xmlns="4873beb7-5857-4685-be1f-d57550cc96cc">
      <Terms xmlns="http://schemas.microsoft.com/office/infopath/2007/PartnerControls"/>
    </FeatureTagsTaxHTField0>
    <Provider xmlns="4873beb7-5857-4685-be1f-d57550cc96cc" xsi:nil="true"/>
    <UACurrentWords xmlns="4873beb7-5857-4685-be1f-d57550cc96cc" xsi:nil="true"/>
    <AssetId xmlns="4873beb7-5857-4685-be1f-d57550cc96cc">TP102929977</AssetId>
    <TPClientViewer xmlns="4873beb7-5857-4685-be1f-d57550cc96cc" xsi:nil="true"/>
    <DSATActionTaken xmlns="4873beb7-5857-4685-be1f-d57550cc96cc" xsi:nil="true"/>
    <APEditor xmlns="4873beb7-5857-4685-be1f-d57550cc96cc">
      <UserInfo>
        <DisplayName/>
        <AccountId xsi:nil="true"/>
        <AccountType/>
      </UserInfo>
    </APEditor>
    <TPInstallLocation xmlns="4873beb7-5857-4685-be1f-d57550cc96cc" xsi:nil="true"/>
    <OOCacheId xmlns="4873beb7-5857-4685-be1f-d57550cc96cc" xsi:nil="true"/>
    <IsDeleted xmlns="4873beb7-5857-4685-be1f-d57550cc96cc">false</IsDeleted>
    <PublishTargets xmlns="4873beb7-5857-4685-be1f-d57550cc96cc">OfficeOnlineVNext</PublishTargets>
    <ApprovalLog xmlns="4873beb7-5857-4685-be1f-d57550cc96cc" xsi:nil="true"/>
    <BugNumber xmlns="4873beb7-5857-4685-be1f-d57550cc96cc" xsi:nil="true"/>
    <CrawlForDependencies xmlns="4873beb7-5857-4685-be1f-d57550cc96cc">false</CrawlForDependencies>
    <InternalTagsTaxHTField0 xmlns="4873beb7-5857-4685-be1f-d57550cc96cc">
      <Terms xmlns="http://schemas.microsoft.com/office/infopath/2007/PartnerControls"/>
    </InternalTagsTaxHTField0>
    <LastHandOff xmlns="4873beb7-5857-4685-be1f-d57550cc96cc" xsi:nil="true"/>
    <Milestone xmlns="4873beb7-5857-4685-be1f-d57550cc96cc" xsi:nil="true"/>
    <OriginalRelease xmlns="4873beb7-5857-4685-be1f-d57550cc96cc">15</OriginalRelease>
    <RecommendationsModifier xmlns="4873beb7-5857-4685-be1f-d57550cc96cc" xsi:nil="true"/>
    <ScenarioTagsTaxHTField0 xmlns="4873beb7-5857-4685-be1f-d57550cc96cc">
      <Terms xmlns="http://schemas.microsoft.com/office/infopath/2007/PartnerControls"/>
    </ScenarioTagsTaxHTField0>
    <UANotes xmlns="4873beb7-5857-4685-be1f-d57550cc96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8480B7C-74B5-4356-BE3E-F349192742C6}">
  <ds:schemaRefs>
    <ds:schemaRef ds:uri="http://schemas.microsoft.com/office/2006/metadata/properties"/>
    <ds:schemaRef ds:uri="http://schemas.microsoft.com/office/infopath/2007/PartnerControls"/>
    <ds:schemaRef ds:uri="4873beb7-5857-4685-be1f-d57550cc96cc"/>
  </ds:schemaRefs>
</ds:datastoreItem>
</file>

<file path=customXml/itemProps2.xml><?xml version="1.0" encoding="utf-8"?>
<ds:datastoreItem xmlns:ds="http://schemas.openxmlformats.org/officeDocument/2006/customXml" ds:itemID="{A9FCF11D-93C5-40F2-BD24-1A119C34A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D552CE-B979-4BDB-9FB1-264C1B806D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Work Instructions</vt:lpstr>
      <vt:lpstr>1 Controls</vt:lpstr>
      <vt:lpstr>2 Deliverables</vt:lpstr>
      <vt:lpstr>3 Work Plan</vt:lpstr>
      <vt:lpstr>4 Issues &amp; Risks</vt:lpstr>
      <vt:lpstr>5 Status Report, Single Project</vt:lpstr>
      <vt:lpstr>6 Status Report, Group Projects</vt:lpstr>
      <vt:lpstr>Settings</vt:lpstr>
      <vt:lpstr>'6 Status Report, Group Projects'!NRConsultantInitials</vt:lpstr>
      <vt:lpstr>NRConsultantInitials</vt:lpstr>
      <vt:lpstr>'6 Status Report, Group Projects'!NRConsultantName</vt:lpstr>
      <vt:lpstr>NRConsultantName</vt:lpstr>
      <vt:lpstr>'6 Status Report, Group Projects'!NRDeliverables</vt:lpstr>
      <vt:lpstr>NRDeliverables</vt:lpstr>
      <vt:lpstr>'6 Status Report, Group Projects'!NRProjectList</vt:lpstr>
      <vt:lpstr>NRProjectList</vt:lpstr>
      <vt:lpstr>'6 Status Report, Group Projects'!NRProjectStages</vt:lpstr>
      <vt:lpstr>NRProjectStages</vt:lpstr>
      <vt:lpstr>'3 Work Plan'!Print_Area</vt:lpstr>
      <vt:lpstr>'4 Issues &amp; Risks'!Print_Area</vt:lpstr>
      <vt:lpstr>'5 Status Report, Single Project'!Print_Area</vt:lpstr>
      <vt:lpstr>'6 Status Report, Group Projects'!Print_Area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2017-12-15T01:35:39Z</cp:lastPrinted>
  <dcterms:created xsi:type="dcterms:W3CDTF">2011-09-08T16:30:30Z</dcterms:created>
  <dcterms:modified xsi:type="dcterms:W3CDTF">2024-04-04T03:09:00Z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0x0101006EDDDB5EE6D98C44930B742096920B300400F5B6D36B3EF94B4E9A635CDF2A18F5B8</vt:lpwstr>
  </property>
</Properties>
</file>